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6380" windowHeight="8070" tabRatio="850" activeTab="2"/>
  </bookViews>
  <sheets>
    <sheet name="Функциональная схема" sheetId="1" r:id="rId1"/>
    <sheet name="Опросный лист КТЦ4" sheetId="2" r:id="rId2"/>
    <sheet name="Опросный лист Автоматизации" sheetId="3" r:id="rId3"/>
  </sheets>
  <definedNames>
    <definedName name="_xlnm_Print_Area">#REF!</definedName>
    <definedName name="Excel_BuiltIn_Print_Area" localSheetId="1">'Опросный лист КТЦ4'!$A$5:$AC$76</definedName>
    <definedName name="Excel_BuiltIn_Print_Area_1">"#REF!"</definedName>
    <definedName name="Excel_BuiltIn_Print_Area_2">"#REF!"</definedName>
    <definedName name="_xlnm.Print_Area" localSheetId="1">'Опросный лист КТЦ4'!$A$1:$AC$76</definedName>
  </definedNames>
  <calcPr fullCalcOnLoad="1"/>
</workbook>
</file>

<file path=xl/sharedStrings.xml><?xml version="1.0" encoding="utf-8"?>
<sst xmlns="http://schemas.openxmlformats.org/spreadsheetml/2006/main" count="251" uniqueCount="149">
  <si>
    <t>Организация:</t>
  </si>
  <si>
    <t>Регион (город):</t>
  </si>
  <si>
    <t>Объект:</t>
  </si>
  <si>
    <t>Телефон:</t>
  </si>
  <si>
    <t>Контактное лицо:</t>
  </si>
  <si>
    <t>E-mail:</t>
  </si>
  <si>
    <t>Состав установки</t>
  </si>
  <si>
    <t>Технические характеристики</t>
  </si>
  <si>
    <t>Сторона обслуживания</t>
  </si>
  <si>
    <t>левая</t>
  </si>
  <si>
    <t>правая</t>
  </si>
  <si>
    <t>Клапан воздушный прямоточный</t>
  </si>
  <si>
    <t>Ручной</t>
  </si>
  <si>
    <t>Клапан воздушный рециркуляционный</t>
  </si>
  <si>
    <t>Нет</t>
  </si>
  <si>
    <t>Фильтр</t>
  </si>
  <si>
    <t>Класс очистки:</t>
  </si>
  <si>
    <t>G3</t>
  </si>
  <si>
    <t>G4</t>
  </si>
  <si>
    <t>F5</t>
  </si>
  <si>
    <t>F6</t>
  </si>
  <si>
    <t>F7</t>
  </si>
  <si>
    <t>Воздухонагреватель поверхностный водяной</t>
  </si>
  <si>
    <t>электрокотел для работы в летний период</t>
  </si>
  <si>
    <t>Секция орошения</t>
  </si>
  <si>
    <t>Есть</t>
  </si>
  <si>
    <t>Насос:</t>
  </si>
  <si>
    <t>Импортный моноблочный</t>
  </si>
  <si>
    <t>Отечественный консольный</t>
  </si>
  <si>
    <t>Воздухоохладитель поверхностный водяной</t>
  </si>
  <si>
    <t>Да (необходимо заполнить отдельный опросный лист</t>
  </si>
  <si>
    <t>для комплекта автоматики)</t>
  </si>
  <si>
    <t>Доп.</t>
  </si>
  <si>
    <t xml:space="preserve">Предъявляемые параметры к воздуху на выходе зимой: </t>
  </si>
  <si>
    <t xml:space="preserve">Предъявляемые параметры к воздуху на выходе летом: </t>
  </si>
  <si>
    <r>
      <t>Утепленный корпус</t>
    </r>
    <r>
      <rPr>
        <sz val="10"/>
        <rFont val="Arial"/>
        <family val="2"/>
      </rPr>
      <t xml:space="preserve"> (после ступени подогрева)</t>
    </r>
  </si>
  <si>
    <t>Тип</t>
  </si>
  <si>
    <t>кВт</t>
  </si>
  <si>
    <t>об/мин</t>
  </si>
  <si>
    <t>Кол-во оборотов</t>
  </si>
  <si>
    <t>Требуется замена виброопор</t>
  </si>
  <si>
    <t>Требуется замена электродвигателя</t>
  </si>
  <si>
    <t>Оставить существующий</t>
  </si>
  <si>
    <t>Требуется замена подшипников</t>
  </si>
  <si>
    <t>Р2 эл.двигателя</t>
  </si>
  <si>
    <t>Кол-во оборотов ЭД</t>
  </si>
  <si>
    <t>Необходим новый</t>
  </si>
  <si>
    <t xml:space="preserve">Статическое давление </t>
  </si>
  <si>
    <t xml:space="preserve">Производительность </t>
  </si>
  <si>
    <r>
      <t>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/ч</t>
    </r>
  </si>
  <si>
    <t>кПа</t>
  </si>
  <si>
    <t>Вентилятор притока</t>
  </si>
  <si>
    <t>Управление</t>
  </si>
  <si>
    <t>Производительность</t>
  </si>
  <si>
    <t>Степень отчистки</t>
  </si>
  <si>
    <t xml:space="preserve">Средний минимум воздуха зимой: </t>
  </si>
  <si>
    <t xml:space="preserve">Средний максимум воздуха летом: </t>
  </si>
  <si>
    <t>Требуется замена:</t>
  </si>
  <si>
    <t>виброопор</t>
  </si>
  <si>
    <t>подшипников</t>
  </si>
  <si>
    <t>электродвигателя</t>
  </si>
  <si>
    <t>Давление</t>
  </si>
  <si>
    <t>Тип управления</t>
  </si>
  <si>
    <t>Место под установку:</t>
  </si>
  <si>
    <t>Длина</t>
  </si>
  <si>
    <t>Ширина</t>
  </si>
  <si>
    <t>Высота</t>
  </si>
  <si>
    <t>мм</t>
  </si>
  <si>
    <r>
      <rPr>
        <sz val="8"/>
        <rFont val="Arial"/>
        <family val="2"/>
      </rPr>
      <t>t°воздуха</t>
    </r>
    <r>
      <rPr>
        <sz val="8"/>
        <rFont val="Arial"/>
        <family val="2"/>
      </rPr>
      <t xml:space="preserve"> </t>
    </r>
  </si>
  <si>
    <r>
      <t>φвоздуха</t>
    </r>
    <r>
      <rPr>
        <sz val="8"/>
        <rFont val="Arial"/>
        <family val="2"/>
      </rPr>
      <t xml:space="preserve"> </t>
    </r>
  </si>
  <si>
    <t>°С</t>
  </si>
  <si>
    <t>%</t>
  </si>
  <si>
    <r>
      <t xml:space="preserve">допуск </t>
    </r>
    <r>
      <rPr>
        <sz val="8"/>
        <rFont val="Calibri"/>
        <family val="2"/>
      </rPr>
      <t>±</t>
    </r>
  </si>
  <si>
    <t>Автоматический открыт/закрыт</t>
  </si>
  <si>
    <t>Прямой пуск</t>
  </si>
  <si>
    <t>Плавный пуск</t>
  </si>
  <si>
    <t>Частотное регулирование</t>
  </si>
  <si>
    <t>Производительность по воздуху</t>
  </si>
  <si>
    <t>Сторона обслуживания:</t>
  </si>
  <si>
    <r>
      <t>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/ч</t>
    </r>
  </si>
  <si>
    <t>Тнач</t>
  </si>
  <si>
    <t>Температура воды</t>
  </si>
  <si>
    <t>Место под установку (Д*Ш*В)</t>
  </si>
  <si>
    <t>вторая секция подогрева</t>
  </si>
  <si>
    <t>https://spectr-energy.ru/kontakty</t>
  </si>
  <si>
    <t>energy@spectr-tlt.ru</t>
  </si>
  <si>
    <t>Тел. 8 (8482) 63-03-03</t>
  </si>
  <si>
    <t>Опросный лист на систему автоматизации для КТЦ4</t>
  </si>
  <si>
    <t>Ручное управление</t>
  </si>
  <si>
    <t>Откр./Закр. с возвр. пружиной</t>
  </si>
  <si>
    <t>Вентилятор</t>
  </si>
  <si>
    <t>Сигнал о загрязнении фильтра</t>
  </si>
  <si>
    <r>
      <t xml:space="preserve">Плавный пуск </t>
    </r>
    <r>
      <rPr>
        <sz val="8"/>
        <rFont val="Arial"/>
        <family val="2"/>
      </rPr>
      <t>(увеличивает ресурс эл.двигателя)</t>
    </r>
  </si>
  <si>
    <t>Качественное регулирование</t>
  </si>
  <si>
    <t>Количественное регулирование</t>
  </si>
  <si>
    <r>
      <t xml:space="preserve">Частотный преобразователь </t>
    </r>
    <r>
      <rPr>
        <sz val="8"/>
        <rFont val="Arial"/>
        <family val="2"/>
      </rPr>
      <t>(для точного регулирования)</t>
    </r>
  </si>
  <si>
    <t>Автоматическая смена времени года</t>
  </si>
  <si>
    <t>Отключение при пожаре</t>
  </si>
  <si>
    <t>Только на выходе из кондиционера</t>
  </si>
  <si>
    <t>Регулировка температуры воздуха</t>
  </si>
  <si>
    <t>Регулировка влажности воздуха</t>
  </si>
  <si>
    <t>На выходе из кондиционера и в помещении</t>
  </si>
  <si>
    <t>Увлажнитель / Охладитель</t>
  </si>
  <si>
    <t>Примечание: использование частотного преобразователя не ограничивает систему в количестве вкл/выкл в час</t>
  </si>
  <si>
    <t>Самоотчистка</t>
  </si>
  <si>
    <t>Управление воздухонагревателем летом</t>
  </si>
  <si>
    <t>Автоматический</t>
  </si>
  <si>
    <t>Работа по расписанию</t>
  </si>
  <si>
    <t xml:space="preserve">Требуемые параметры воздуха на выходе из системы зимой: </t>
  </si>
  <si>
    <t xml:space="preserve">Требуемые параметры воздуха на выходе из системы летом: </t>
  </si>
  <si>
    <t>V</t>
  </si>
  <si>
    <r>
      <t>t°</t>
    </r>
    <r>
      <rPr>
        <vertAlign val="subscript"/>
        <sz val="8"/>
        <rFont val="Arial"/>
        <family val="2"/>
      </rPr>
      <t>воздуха</t>
    </r>
    <r>
      <rPr>
        <sz val="8"/>
        <rFont val="Arial"/>
        <family val="2"/>
      </rPr>
      <t xml:space="preserve"> </t>
    </r>
  </si>
  <si>
    <r>
      <t>φ</t>
    </r>
    <r>
      <rPr>
        <vertAlign val="subscript"/>
        <sz val="8"/>
        <rFont val="Arial"/>
        <family val="2"/>
      </rPr>
      <t xml:space="preserve">воздуха </t>
    </r>
  </si>
  <si>
    <r>
      <t>φ</t>
    </r>
    <r>
      <rPr>
        <vertAlign val="subscript"/>
        <sz val="8"/>
        <rFont val="Arial"/>
        <family val="2"/>
      </rPr>
      <t>воздуха</t>
    </r>
    <r>
      <rPr>
        <sz val="8"/>
        <rFont val="Arial"/>
        <family val="2"/>
      </rPr>
      <t xml:space="preserve"> </t>
    </r>
  </si>
  <si>
    <r>
      <t>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/ч</t>
    </r>
  </si>
  <si>
    <t xml:space="preserve"> об/мин</t>
  </si>
  <si>
    <t>Nоб ЭД</t>
  </si>
  <si>
    <t>Nоб</t>
  </si>
  <si>
    <t>Р2 ЭД</t>
  </si>
  <si>
    <t>bar</t>
  </si>
  <si>
    <t>t°нач</t>
  </si>
  <si>
    <t>t°кон</t>
  </si>
  <si>
    <r>
      <rPr>
        <sz val="8"/>
        <rFont val="Calibri"/>
        <family val="2"/>
      </rPr>
      <t>∆</t>
    </r>
    <r>
      <rPr>
        <sz val="10.4"/>
        <rFont val="Arial"/>
        <family val="2"/>
      </rPr>
      <t>Р</t>
    </r>
    <r>
      <rPr>
        <vertAlign val="subscript"/>
        <sz val="10.4"/>
        <rFont val="Arial"/>
        <family val="2"/>
      </rPr>
      <t>по-оо</t>
    </r>
  </si>
  <si>
    <t>ВЦ4-76-20</t>
  </si>
  <si>
    <t>Опросный лист на КТЦ4</t>
  </si>
  <si>
    <t>Автоматический пропорционал.</t>
  </si>
  <si>
    <t>Ткон</t>
  </si>
  <si>
    <t>Температура холодоносителя:</t>
  </si>
  <si>
    <t>T° холодоносителя</t>
  </si>
  <si>
    <r>
      <t xml:space="preserve">Погодное регулирование </t>
    </r>
    <r>
      <rPr>
        <sz val="8"/>
        <rFont val="Arial"/>
        <family val="2"/>
      </rPr>
      <t>(задействован в  ECOMOMY MODE)</t>
    </r>
  </si>
  <si>
    <r>
      <t xml:space="preserve">Качественное регулирование </t>
    </r>
    <r>
      <rPr>
        <sz val="8"/>
        <rFont val="Arial"/>
        <family val="2"/>
      </rPr>
      <t>(задействован в ECOMOMY MODE)</t>
    </r>
  </si>
  <si>
    <t>Режим дистанционного управления в SCADA системе</t>
  </si>
  <si>
    <r>
      <t xml:space="preserve">Частотный преобразователь </t>
    </r>
    <r>
      <rPr>
        <sz val="8"/>
        <rFont val="Arial"/>
        <family val="2"/>
      </rPr>
      <t>(задействован в EM и SA)</t>
    </r>
  </si>
  <si>
    <r>
      <t xml:space="preserve">Плав. регулир. с возвр. пруж. </t>
    </r>
    <r>
      <rPr>
        <sz val="8"/>
        <rFont val="Arial"/>
        <family val="2"/>
      </rPr>
      <t>(задействован в EM и SA)</t>
    </r>
  </si>
  <si>
    <r>
      <t xml:space="preserve">Плав. регулир. с возвр. пруж. </t>
    </r>
    <r>
      <rPr>
        <sz val="8"/>
        <rFont val="Arial"/>
        <family val="2"/>
      </rPr>
      <t>(задействован в  SMART ALARM)</t>
    </r>
  </si>
  <si>
    <t>двухсторонняя</t>
  </si>
  <si>
    <t xml:space="preserve">Функциональные возможности </t>
  </si>
  <si>
    <t>Трёхступенчатая защита водяного калорифера</t>
  </si>
  <si>
    <t>Вторая секция подогрева</t>
  </si>
  <si>
    <t>ECOMOMY MODE (EM) - режим экономии</t>
  </si>
  <si>
    <t>SMART ALARM (SA) - умная обработка аварий</t>
  </si>
  <si>
    <t>Средний минимум воздуха зимой:</t>
  </si>
  <si>
    <t>Средний максимум воздуха летом:</t>
  </si>
  <si>
    <t>Основные параметры</t>
  </si>
  <si>
    <t>Теплоноситель</t>
  </si>
  <si>
    <r>
      <t xml:space="preserve">Комплект автоматики </t>
    </r>
    <r>
      <rPr>
        <sz val="11"/>
        <rFont val="Arial"/>
        <family val="2"/>
      </rPr>
      <t>HVAC SPECTR Automatic</t>
    </r>
  </si>
  <si>
    <t>Описание</t>
  </si>
  <si>
    <t>С предварительным прогремов зимой</t>
  </si>
  <si>
    <r>
      <t xml:space="preserve">Активная защита системы </t>
    </r>
    <r>
      <rPr>
        <sz val="8"/>
        <rFont val="Arial"/>
        <family val="2"/>
      </rPr>
      <t>(требуется ЧРП вентилятора)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</si>
</sst>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"/>
    <numFmt numFmtId="165" formatCode="#,##0.00\ &quot;₽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6">
    <font>
      <sz val="10"/>
      <name val="Arial"/>
      <family val="2"/>
    </font>
    <font>
      <sz val="10"/>
      <name val="Arial Cyr"/>
      <family val="2"/>
    </font>
    <font>
      <sz val="10"/>
      <color indexed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8"/>
      <name val="Tahoma"/>
      <family val="2"/>
    </font>
    <font>
      <sz val="8"/>
      <name val="Calibri"/>
      <family val="2"/>
    </font>
    <font>
      <sz val="10.4"/>
      <name val="Arial"/>
      <family val="2"/>
    </font>
    <font>
      <vertAlign val="subscript"/>
      <sz val="10.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sz val="10"/>
      <color theme="0" tint="-0.04997999966144562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62" fillId="0" borderId="12" xfId="0" applyFont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14" xfId="0" applyFont="1" applyBorder="1" applyAlignment="1">
      <alignment/>
    </xf>
    <xf numFmtId="0" fontId="62" fillId="0" borderId="14" xfId="0" applyFont="1" applyFill="1" applyBorder="1" applyAlignment="1">
      <alignment/>
    </xf>
    <xf numFmtId="0" fontId="63" fillId="0" borderId="14" xfId="0" applyFont="1" applyFill="1" applyBorder="1" applyAlignment="1">
      <alignment horizontal="right"/>
    </xf>
    <xf numFmtId="0" fontId="7" fillId="0" borderId="16" xfId="0" applyFont="1" applyBorder="1" applyAlignment="1">
      <alignment/>
    </xf>
    <xf numFmtId="0" fontId="17" fillId="0" borderId="12" xfId="0" applyFont="1" applyFill="1" applyBorder="1" applyAlignment="1">
      <alignment/>
    </xf>
    <xf numFmtId="164" fontId="7" fillId="33" borderId="18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34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ont="1" applyFill="1" applyBorder="1" applyAlignment="1">
      <alignment/>
    </xf>
    <xf numFmtId="0" fontId="15" fillId="34" borderId="18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15" fillId="34" borderId="27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64" fillId="33" borderId="13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64" fontId="0" fillId="34" borderId="28" xfId="0" applyNumberFormat="1" applyFill="1" applyBorder="1" applyAlignment="1">
      <alignment horizontal="center" vertical="center"/>
    </xf>
    <xf numFmtId="164" fontId="0" fillId="34" borderId="29" xfId="0" applyNumberForma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/>
    </xf>
    <xf numFmtId="0" fontId="5" fillId="33" borderId="30" xfId="53" applyFont="1" applyFill="1" applyBorder="1" applyAlignment="1">
      <alignment horizontal="center" vertical="center" wrapText="1"/>
      <protection/>
    </xf>
    <xf numFmtId="0" fontId="5" fillId="33" borderId="31" xfId="53" applyFont="1" applyFill="1" applyBorder="1" applyAlignment="1">
      <alignment horizontal="center" vertical="center" wrapText="1"/>
      <protection/>
    </xf>
    <xf numFmtId="0" fontId="5" fillId="33" borderId="32" xfId="53" applyFont="1" applyFill="1" applyBorder="1" applyAlignment="1">
      <alignment horizontal="center" vertical="center" wrapText="1"/>
      <protection/>
    </xf>
    <xf numFmtId="0" fontId="5" fillId="33" borderId="33" xfId="53" applyFont="1" applyFill="1" applyBorder="1" applyAlignment="1">
      <alignment horizontal="center" vertical="center" wrapText="1"/>
      <protection/>
    </xf>
    <xf numFmtId="0" fontId="5" fillId="33" borderId="34" xfId="53" applyFont="1" applyFill="1" applyBorder="1" applyAlignment="1">
      <alignment horizontal="center" vertical="center" wrapText="1"/>
      <protection/>
    </xf>
    <xf numFmtId="0" fontId="5" fillId="33" borderId="35" xfId="53" applyFont="1" applyFill="1" applyBorder="1" applyAlignment="1">
      <alignment horizontal="center" vertical="center" wrapText="1"/>
      <protection/>
    </xf>
    <xf numFmtId="0" fontId="5" fillId="33" borderId="36" xfId="53" applyFont="1" applyFill="1" applyBorder="1" applyAlignment="1">
      <alignment horizontal="center" vertical="center" wrapText="1"/>
      <protection/>
    </xf>
    <xf numFmtId="0" fontId="5" fillId="33" borderId="37" xfId="53" applyFont="1" applyFill="1" applyBorder="1" applyAlignment="1">
      <alignment horizontal="center" vertical="center" wrapText="1"/>
      <protection/>
    </xf>
    <xf numFmtId="0" fontId="5" fillId="33" borderId="38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center" vertical="center" wrapText="1"/>
      <protection/>
    </xf>
    <xf numFmtId="0" fontId="5" fillId="0" borderId="31" xfId="53" applyFont="1" applyFill="1" applyBorder="1" applyAlignment="1">
      <alignment horizontal="center" vertical="center" wrapText="1"/>
      <protection/>
    </xf>
    <xf numFmtId="0" fontId="5" fillId="0" borderId="32" xfId="53" applyFont="1" applyFill="1" applyBorder="1" applyAlignment="1">
      <alignment horizontal="center" vertical="center" wrapText="1"/>
      <protection/>
    </xf>
    <xf numFmtId="0" fontId="5" fillId="0" borderId="33" xfId="53" applyFont="1" applyFill="1" applyBorder="1" applyAlignment="1">
      <alignment horizontal="center" vertical="center" wrapText="1"/>
      <protection/>
    </xf>
    <xf numFmtId="0" fontId="5" fillId="0" borderId="34" xfId="53" applyFont="1" applyFill="1" applyBorder="1" applyAlignment="1">
      <alignment horizontal="center" vertical="center" wrapText="1"/>
      <protection/>
    </xf>
    <xf numFmtId="0" fontId="5" fillId="0" borderId="35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0" fontId="5" fillId="0" borderId="37" xfId="53" applyFont="1" applyFill="1" applyBorder="1" applyAlignment="1">
      <alignment horizontal="center" vertical="center" wrapText="1"/>
      <protection/>
    </xf>
    <xf numFmtId="0" fontId="5" fillId="0" borderId="38" xfId="53" applyFont="1" applyFill="1" applyBorder="1" applyAlignment="1">
      <alignment horizontal="center" vertical="center" wrapText="1"/>
      <protection/>
    </xf>
    <xf numFmtId="164" fontId="0" fillId="34" borderId="18" xfId="0" applyNumberFormat="1" applyFont="1" applyFill="1" applyBorder="1" applyAlignment="1">
      <alignment horizontal="center"/>
    </xf>
    <xf numFmtId="0" fontId="48" fillId="0" borderId="0" xfId="42" applyBorder="1" applyAlignment="1">
      <alignment horizontal="left"/>
    </xf>
    <xf numFmtId="0" fontId="4" fillId="0" borderId="39" xfId="53" applyFont="1" applyFill="1" applyBorder="1" applyAlignment="1">
      <alignment horizontal="left"/>
      <protection/>
    </xf>
    <xf numFmtId="0" fontId="4" fillId="0" borderId="40" xfId="53" applyFont="1" applyFill="1" applyBorder="1" applyAlignment="1">
      <alignment horizontal="left"/>
      <protection/>
    </xf>
    <xf numFmtId="0" fontId="4" fillId="0" borderId="41" xfId="53" applyFont="1" applyFill="1" applyBorder="1" applyAlignment="1">
      <alignment horizontal="left"/>
      <protection/>
    </xf>
    <xf numFmtId="0" fontId="4" fillId="36" borderId="42" xfId="53" applyFont="1" applyFill="1" applyBorder="1" applyAlignment="1">
      <alignment horizontal="left" vertical="center"/>
      <protection/>
    </xf>
    <xf numFmtId="0" fontId="4" fillId="36" borderId="43" xfId="53" applyFont="1" applyFill="1" applyBorder="1" applyAlignment="1">
      <alignment horizontal="left" vertical="center"/>
      <protection/>
    </xf>
    <xf numFmtId="0" fontId="4" fillId="36" borderId="44" xfId="53" applyFont="1" applyFill="1" applyBorder="1" applyAlignment="1">
      <alignment horizontal="left" vertical="center"/>
      <protection/>
    </xf>
    <xf numFmtId="0" fontId="5" fillId="33" borderId="45" xfId="53" applyFont="1" applyFill="1" applyBorder="1" applyAlignment="1">
      <alignment horizontal="center" vertical="center"/>
      <protection/>
    </xf>
    <xf numFmtId="0" fontId="5" fillId="33" borderId="46" xfId="53" applyFont="1" applyFill="1" applyBorder="1" applyAlignment="1">
      <alignment horizontal="center" vertical="center"/>
      <protection/>
    </xf>
    <xf numFmtId="0" fontId="5" fillId="33" borderId="47" xfId="53" applyFont="1" applyFill="1" applyBorder="1" applyAlignment="1">
      <alignment horizontal="center" vertical="center"/>
      <protection/>
    </xf>
    <xf numFmtId="0" fontId="0" fillId="33" borderId="48" xfId="53" applyFont="1" applyFill="1" applyBorder="1" applyAlignment="1">
      <alignment horizontal="center" vertical="center" wrapText="1"/>
      <protection/>
    </xf>
    <xf numFmtId="0" fontId="0" fillId="33" borderId="46" xfId="53" applyFont="1" applyFill="1" applyBorder="1" applyAlignment="1">
      <alignment horizontal="center" vertical="center" wrapText="1"/>
      <protection/>
    </xf>
    <xf numFmtId="0" fontId="0" fillId="33" borderId="47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4" fillId="34" borderId="49" xfId="53" applyFont="1" applyFill="1" applyBorder="1" applyAlignment="1">
      <alignment horizontal="center" vertical="center" wrapText="1"/>
      <protection/>
    </xf>
    <xf numFmtId="0" fontId="4" fillId="34" borderId="50" xfId="53" applyFont="1" applyFill="1" applyBorder="1" applyAlignment="1">
      <alignment horizontal="center" vertical="center" wrapText="1"/>
      <protection/>
    </xf>
    <xf numFmtId="0" fontId="4" fillId="34" borderId="51" xfId="53" applyFont="1" applyFill="1" applyBorder="1" applyAlignment="1">
      <alignment horizontal="center" vertical="center" wrapText="1"/>
      <protection/>
    </xf>
    <xf numFmtId="0" fontId="4" fillId="34" borderId="52" xfId="53" applyFont="1" applyFill="1" applyBorder="1" applyAlignment="1">
      <alignment horizontal="center" vertical="center" wrapText="1"/>
      <protection/>
    </xf>
    <xf numFmtId="0" fontId="4" fillId="36" borderId="53" xfId="53" applyFont="1" applyFill="1" applyBorder="1" applyAlignment="1">
      <alignment horizontal="left"/>
      <protection/>
    </xf>
    <xf numFmtId="0" fontId="4" fillId="36" borderId="54" xfId="53" applyFont="1" applyFill="1" applyBorder="1" applyAlignment="1">
      <alignment horizontal="left"/>
      <protection/>
    </xf>
    <xf numFmtId="0" fontId="4" fillId="36" borderId="55" xfId="53" applyFont="1" applyFill="1" applyBorder="1" applyAlignment="1">
      <alignment horizontal="left"/>
      <protection/>
    </xf>
    <xf numFmtId="0" fontId="4" fillId="36" borderId="49" xfId="53" applyFont="1" applyFill="1" applyBorder="1" applyAlignment="1">
      <alignment horizontal="left" vertical="center"/>
      <protection/>
    </xf>
    <xf numFmtId="0" fontId="4" fillId="36" borderId="50" xfId="53" applyFont="1" applyFill="1" applyBorder="1" applyAlignment="1">
      <alignment horizontal="left" vertical="center"/>
      <protection/>
    </xf>
    <xf numFmtId="0" fontId="4" fillId="36" borderId="52" xfId="53" applyFont="1" applyFill="1" applyBorder="1" applyAlignment="1">
      <alignment horizontal="left" vertical="center"/>
      <protection/>
    </xf>
    <xf numFmtId="0" fontId="4" fillId="36" borderId="56" xfId="53" applyFont="1" applyFill="1" applyBorder="1" applyAlignment="1">
      <alignment horizontal="left" vertical="center"/>
      <protection/>
    </xf>
    <xf numFmtId="0" fontId="4" fillId="36" borderId="57" xfId="53" applyFont="1" applyFill="1" applyBorder="1" applyAlignment="1">
      <alignment horizontal="left" vertical="center"/>
      <protection/>
    </xf>
    <xf numFmtId="0" fontId="4" fillId="36" borderId="58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21" xfId="53" applyFont="1" applyFill="1" applyBorder="1" applyAlignment="1">
      <alignment horizontal="center"/>
      <protection/>
    </xf>
    <xf numFmtId="0" fontId="3" fillId="36" borderId="45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3" fillId="36" borderId="47" xfId="0" applyFont="1" applyFill="1" applyBorder="1" applyAlignment="1">
      <alignment horizontal="center"/>
    </xf>
    <xf numFmtId="0" fontId="4" fillId="36" borderId="59" xfId="53" applyFont="1" applyFill="1" applyBorder="1" applyAlignment="1">
      <alignment horizontal="left"/>
      <protection/>
    </xf>
    <xf numFmtId="0" fontId="4" fillId="36" borderId="60" xfId="53" applyFont="1" applyFill="1" applyBorder="1" applyAlignment="1">
      <alignment horizontal="left"/>
      <protection/>
    </xf>
    <xf numFmtId="0" fontId="4" fillId="36" borderId="61" xfId="53" applyFont="1" applyFill="1" applyBorder="1" applyAlignment="1">
      <alignment horizontal="left"/>
      <protection/>
    </xf>
    <xf numFmtId="0" fontId="4" fillId="36" borderId="62" xfId="53" applyFont="1" applyFill="1" applyBorder="1" applyAlignment="1">
      <alignment horizontal="left"/>
      <protection/>
    </xf>
    <xf numFmtId="0" fontId="4" fillId="36" borderId="63" xfId="53" applyFont="1" applyFill="1" applyBorder="1" applyAlignment="1">
      <alignment horizontal="left"/>
      <protection/>
    </xf>
    <xf numFmtId="0" fontId="4" fillId="36" borderId="64" xfId="53" applyFont="1" applyFill="1" applyBorder="1" applyAlignment="1">
      <alignment horizontal="left"/>
      <protection/>
    </xf>
    <xf numFmtId="0" fontId="4" fillId="0" borderId="65" xfId="53" applyFont="1" applyFill="1" applyBorder="1" applyAlignment="1">
      <alignment horizontal="left"/>
      <protection/>
    </xf>
    <xf numFmtId="0" fontId="4" fillId="0" borderId="63" xfId="53" applyFont="1" applyFill="1" applyBorder="1" applyAlignment="1">
      <alignment horizontal="left"/>
      <protection/>
    </xf>
    <xf numFmtId="0" fontId="4" fillId="0" borderId="64" xfId="53" applyFont="1" applyFill="1" applyBorder="1" applyAlignment="1">
      <alignment horizontal="left"/>
      <protection/>
    </xf>
    <xf numFmtId="0" fontId="5" fillId="0" borderId="45" xfId="53" applyFont="1" applyBorder="1" applyAlignment="1">
      <alignment horizontal="center" vertical="center"/>
      <protection/>
    </xf>
    <xf numFmtId="0" fontId="5" fillId="0" borderId="46" xfId="53" applyFont="1" applyBorder="1" applyAlignment="1">
      <alignment horizontal="center" vertical="center"/>
      <protection/>
    </xf>
    <xf numFmtId="0" fontId="5" fillId="0" borderId="47" xfId="53" applyFont="1" applyBorder="1" applyAlignment="1">
      <alignment horizontal="center" vertical="center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46" xfId="53" applyFont="1" applyFill="1" applyBorder="1" applyAlignment="1">
      <alignment horizontal="center" vertical="center" wrapText="1"/>
      <protection/>
    </xf>
    <xf numFmtId="0" fontId="0" fillId="0" borderId="47" xfId="53" applyFont="1" applyFill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 horizontal="left" vertical="top" wrapText="1"/>
    </xf>
    <xf numFmtId="0" fontId="17" fillId="33" borderId="13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5" fillId="33" borderId="66" xfId="53" applyFont="1" applyFill="1" applyBorder="1" applyAlignment="1">
      <alignment horizontal="center" vertical="center" wrapText="1"/>
      <protection/>
    </xf>
    <xf numFmtId="0" fontId="5" fillId="33" borderId="67" xfId="53" applyFont="1" applyFill="1" applyBorder="1" applyAlignment="1">
      <alignment horizontal="center" vertical="center" wrapText="1"/>
      <protection/>
    </xf>
    <xf numFmtId="0" fontId="5" fillId="33" borderId="68" xfId="53" applyFont="1" applyFill="1" applyBorder="1" applyAlignment="1">
      <alignment horizontal="center" vertical="center" wrapText="1"/>
      <protection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4" fillId="34" borderId="45" xfId="53" applyFont="1" applyFill="1" applyBorder="1" applyAlignment="1">
      <alignment horizontal="center" vertical="center" wrapText="1"/>
      <protection/>
    </xf>
    <xf numFmtId="0" fontId="4" fillId="34" borderId="46" xfId="53" applyFont="1" applyFill="1" applyBorder="1" applyAlignment="1">
      <alignment horizontal="center" vertical="center" wrapText="1"/>
      <protection/>
    </xf>
    <xf numFmtId="0" fontId="4" fillId="34" borderId="47" xfId="53" applyFont="1" applyFill="1" applyBorder="1" applyAlignment="1">
      <alignment horizontal="center" vertical="center" wrapText="1"/>
      <protection/>
    </xf>
    <xf numFmtId="0" fontId="4" fillId="34" borderId="48" xfId="53" applyFont="1" applyFill="1" applyBorder="1" applyAlignment="1">
      <alignment horizontal="center" vertical="center" wrapText="1"/>
      <protection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5" fillId="0" borderId="66" xfId="53" applyFont="1" applyFill="1" applyBorder="1" applyAlignment="1">
      <alignment horizontal="center" vertical="center" wrapText="1"/>
      <protection/>
    </xf>
    <xf numFmtId="0" fontId="5" fillId="0" borderId="67" xfId="53" applyFont="1" applyFill="1" applyBorder="1" applyAlignment="1">
      <alignment horizontal="center" vertical="center" wrapText="1"/>
      <protection/>
    </xf>
    <xf numFmtId="0" fontId="5" fillId="0" borderId="68" xfId="53" applyFont="1" applyFill="1" applyBorder="1" applyAlignment="1">
      <alignment horizontal="center" vertical="center" wrapText="1"/>
      <protection/>
    </xf>
    <xf numFmtId="0" fontId="62" fillId="0" borderId="17" xfId="0" applyFont="1" applyBorder="1" applyAlignment="1">
      <alignment/>
    </xf>
    <xf numFmtId="0" fontId="63" fillId="0" borderId="14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просный лист центральный кондицион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20</xdr:row>
      <xdr:rowOff>0</xdr:rowOff>
    </xdr:from>
    <xdr:ext cx="9877425" cy="9525"/>
    <xdr:sp>
      <xdr:nvSpPr>
        <xdr:cNvPr id="1" name="Прямая соединительная линия 54"/>
        <xdr:cNvSpPr>
          <a:spLocks/>
        </xdr:cNvSpPr>
      </xdr:nvSpPr>
      <xdr:spPr>
        <a:xfrm>
          <a:off x="742950" y="3267075"/>
          <a:ext cx="9877425" cy="952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 editAs="oneCell">
    <xdr:from>
      <xdr:col>3</xdr:col>
      <xdr:colOff>9525</xdr:colOff>
      <xdr:row>11</xdr:row>
      <xdr:rowOff>161925</xdr:rowOff>
    </xdr:from>
    <xdr:to>
      <xdr:col>3</xdr:col>
      <xdr:colOff>523875</xdr:colOff>
      <xdr:row>14</xdr:row>
      <xdr:rowOff>47625</xdr:rowOff>
    </xdr:to>
    <xdr:pic>
      <xdr:nvPicPr>
        <xdr:cNvPr id="2" name="Рисунок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9716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76200</xdr:colOff>
      <xdr:row>17</xdr:row>
      <xdr:rowOff>104775</xdr:rowOff>
    </xdr:from>
    <xdr:to>
      <xdr:col>2</xdr:col>
      <xdr:colOff>419100</xdr:colOff>
      <xdr:row>20</xdr:row>
      <xdr:rowOff>104775</xdr:rowOff>
    </xdr:to>
    <xdr:pic>
      <xdr:nvPicPr>
        <xdr:cNvPr id="3" name="Рисунок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886075"/>
          <a:ext cx="342900" cy="485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17</xdr:row>
      <xdr:rowOff>114300</xdr:rowOff>
    </xdr:from>
    <xdr:to>
      <xdr:col>5</xdr:col>
      <xdr:colOff>457200</xdr:colOff>
      <xdr:row>20</xdr:row>
      <xdr:rowOff>104775</xdr:rowOff>
    </xdr:to>
    <xdr:pic>
      <xdr:nvPicPr>
        <xdr:cNvPr id="4" name="Рисунок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2895600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66675</xdr:colOff>
      <xdr:row>17</xdr:row>
      <xdr:rowOff>114300</xdr:rowOff>
    </xdr:from>
    <xdr:to>
      <xdr:col>7</xdr:col>
      <xdr:colOff>390525</xdr:colOff>
      <xdr:row>20</xdr:row>
      <xdr:rowOff>104775</xdr:rowOff>
    </xdr:to>
    <xdr:pic>
      <xdr:nvPicPr>
        <xdr:cNvPr id="5" name="Рисунок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33875" y="2895600"/>
          <a:ext cx="323850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76200</xdr:colOff>
      <xdr:row>17</xdr:row>
      <xdr:rowOff>123825</xdr:rowOff>
    </xdr:from>
    <xdr:to>
      <xdr:col>10</xdr:col>
      <xdr:colOff>409575</xdr:colOff>
      <xdr:row>20</xdr:row>
      <xdr:rowOff>95250</xdr:rowOff>
    </xdr:to>
    <xdr:pic>
      <xdr:nvPicPr>
        <xdr:cNvPr id="6" name="Рисунок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2905125"/>
          <a:ext cx="333375" cy="457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85725</xdr:colOff>
      <xdr:row>18</xdr:row>
      <xdr:rowOff>47625</xdr:rowOff>
    </xdr:from>
    <xdr:to>
      <xdr:col>13</xdr:col>
      <xdr:colOff>419100</xdr:colOff>
      <xdr:row>23</xdr:row>
      <xdr:rowOff>19050</xdr:rowOff>
    </xdr:to>
    <xdr:pic>
      <xdr:nvPicPr>
        <xdr:cNvPr id="7" name="Рисунок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2990850"/>
          <a:ext cx="33337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104775</xdr:colOff>
      <xdr:row>17</xdr:row>
      <xdr:rowOff>114300</xdr:rowOff>
    </xdr:from>
    <xdr:to>
      <xdr:col>15</xdr:col>
      <xdr:colOff>438150</xdr:colOff>
      <xdr:row>20</xdr:row>
      <xdr:rowOff>104775</xdr:rowOff>
    </xdr:to>
    <xdr:pic>
      <xdr:nvPicPr>
        <xdr:cNvPr id="8" name="Рисунок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9575" y="2895600"/>
          <a:ext cx="333375" cy="476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76200</xdr:colOff>
      <xdr:row>17</xdr:row>
      <xdr:rowOff>114300</xdr:rowOff>
    </xdr:from>
    <xdr:to>
      <xdr:col>17</xdr:col>
      <xdr:colOff>504825</xdr:colOff>
      <xdr:row>20</xdr:row>
      <xdr:rowOff>114300</xdr:rowOff>
    </xdr:to>
    <xdr:pic>
      <xdr:nvPicPr>
        <xdr:cNvPr id="9" name="Рисунок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20200" y="289560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2</xdr:col>
      <xdr:colOff>590550</xdr:colOff>
      <xdr:row>9</xdr:row>
      <xdr:rowOff>19050</xdr:rowOff>
    </xdr:from>
    <xdr:ext cx="733425" cy="304800"/>
    <xdr:sp>
      <xdr:nvSpPr>
        <xdr:cNvPr id="10" name="TextBox 2076"/>
        <xdr:cNvSpPr txBox="1">
          <a:spLocks noChangeArrowheads="1"/>
        </xdr:cNvSpPr>
      </xdr:nvSpPr>
      <xdr:spPr>
        <a:xfrm>
          <a:off x="1809750" y="1504950"/>
          <a:ext cx="733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Жалюзи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рециркуляции</a:t>
          </a:r>
        </a:p>
      </xdr:txBody>
    </xdr:sp>
    <xdr:clientData fLocksWithSheet="0"/>
  </xdr:oneCellAnchor>
  <xdr:oneCellAnchor>
    <xdr:from>
      <xdr:col>1</xdr:col>
      <xdr:colOff>428625</xdr:colOff>
      <xdr:row>15</xdr:row>
      <xdr:rowOff>57150</xdr:rowOff>
    </xdr:from>
    <xdr:ext cx="838200" cy="200025"/>
    <xdr:sp>
      <xdr:nvSpPr>
        <xdr:cNvPr id="11" name="TextBox 87"/>
        <xdr:cNvSpPr txBox="1">
          <a:spLocks noChangeArrowheads="1"/>
        </xdr:cNvSpPr>
      </xdr:nvSpPr>
      <xdr:spPr>
        <a:xfrm>
          <a:off x="1038225" y="251460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Жалюзи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притока</a:t>
          </a:r>
        </a:p>
      </xdr:txBody>
    </xdr:sp>
    <xdr:clientData fLocksWithSheet="0"/>
  </xdr:oneCellAnchor>
  <xdr:oneCellAnchor>
    <xdr:from>
      <xdr:col>4</xdr:col>
      <xdr:colOff>571500</xdr:colOff>
      <xdr:row>15</xdr:row>
      <xdr:rowOff>76200</xdr:rowOff>
    </xdr:from>
    <xdr:ext cx="466725" cy="200025"/>
    <xdr:sp>
      <xdr:nvSpPr>
        <xdr:cNvPr id="12" name="TextBox 88"/>
        <xdr:cNvSpPr txBox="1">
          <a:spLocks noChangeArrowheads="1"/>
        </xdr:cNvSpPr>
      </xdr:nvSpPr>
      <xdr:spPr>
        <a:xfrm>
          <a:off x="3009900" y="253365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Фильтр</a:t>
          </a:r>
        </a:p>
      </xdr:txBody>
    </xdr:sp>
    <xdr:clientData fLocksWithSheet="0"/>
  </xdr:oneCellAnchor>
  <xdr:oneCellAnchor>
    <xdr:from>
      <xdr:col>6</xdr:col>
      <xdr:colOff>457200</xdr:colOff>
      <xdr:row>14</xdr:row>
      <xdr:rowOff>152400</xdr:rowOff>
    </xdr:from>
    <xdr:ext cx="695325" cy="304800"/>
    <xdr:sp>
      <xdr:nvSpPr>
        <xdr:cNvPr id="13" name="TextBox 89"/>
        <xdr:cNvSpPr txBox="1">
          <a:spLocks noChangeArrowheads="1"/>
        </xdr:cNvSpPr>
      </xdr:nvSpPr>
      <xdr:spPr>
        <a:xfrm>
          <a:off x="4114800" y="2447925"/>
          <a:ext cx="695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Воздушный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нагреватель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</a:p>
      </xdr:txBody>
    </xdr:sp>
    <xdr:clientData fLocksWithSheet="0"/>
  </xdr:oneCellAnchor>
  <xdr:oneCellAnchor>
    <xdr:from>
      <xdr:col>9</xdr:col>
      <xdr:colOff>180975</xdr:colOff>
      <xdr:row>14</xdr:row>
      <xdr:rowOff>152400</xdr:rowOff>
    </xdr:from>
    <xdr:ext cx="647700" cy="304800"/>
    <xdr:sp>
      <xdr:nvSpPr>
        <xdr:cNvPr id="14" name="TextBox 90"/>
        <xdr:cNvSpPr txBox="1">
          <a:spLocks noChangeArrowheads="1"/>
        </xdr:cNvSpPr>
      </xdr:nvSpPr>
      <xdr:spPr>
        <a:xfrm>
          <a:off x="5362575" y="2447925"/>
          <a:ext cx="647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Воздушный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охладитель</a:t>
          </a:r>
        </a:p>
      </xdr:txBody>
    </xdr:sp>
    <xdr:clientData fLocksWithSheet="0"/>
  </xdr:oneCellAnchor>
  <xdr:oneCellAnchor>
    <xdr:from>
      <xdr:col>12</xdr:col>
      <xdr:colOff>200025</xdr:colOff>
      <xdr:row>15</xdr:row>
      <xdr:rowOff>85725</xdr:rowOff>
    </xdr:from>
    <xdr:ext cx="590550" cy="200025"/>
    <xdr:sp>
      <xdr:nvSpPr>
        <xdr:cNvPr id="15" name="TextBox 91"/>
        <xdr:cNvSpPr txBox="1">
          <a:spLocks noChangeArrowheads="1"/>
        </xdr:cNvSpPr>
      </xdr:nvSpPr>
      <xdr:spPr>
        <a:xfrm>
          <a:off x="6600825" y="2543175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Орошение</a:t>
          </a:r>
        </a:p>
      </xdr:txBody>
    </xdr:sp>
    <xdr:clientData fLocksWithSheet="0"/>
  </xdr:oneCellAnchor>
  <xdr:oneCellAnchor>
    <xdr:from>
      <xdr:col>14</xdr:col>
      <xdr:colOff>523875</xdr:colOff>
      <xdr:row>14</xdr:row>
      <xdr:rowOff>133350</xdr:rowOff>
    </xdr:from>
    <xdr:ext cx="704850" cy="304800"/>
    <xdr:sp>
      <xdr:nvSpPr>
        <xdr:cNvPr id="16" name="TextBox 92"/>
        <xdr:cNvSpPr txBox="1">
          <a:spLocks noChangeArrowheads="1"/>
        </xdr:cNvSpPr>
      </xdr:nvSpPr>
      <xdr:spPr>
        <a:xfrm>
          <a:off x="7839075" y="2428875"/>
          <a:ext cx="704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Воздушный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нагреватель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</a:t>
          </a:r>
        </a:p>
      </xdr:txBody>
    </xdr:sp>
    <xdr:clientData fLocksWithSheet="0"/>
  </xdr:oneCellAnchor>
  <xdr:oneCellAnchor>
    <xdr:from>
      <xdr:col>16</xdr:col>
      <xdr:colOff>571500</xdr:colOff>
      <xdr:row>15</xdr:row>
      <xdr:rowOff>95250</xdr:rowOff>
    </xdr:from>
    <xdr:ext cx="619125" cy="190500"/>
    <xdr:sp>
      <xdr:nvSpPr>
        <xdr:cNvPr id="17" name="TextBox 93"/>
        <xdr:cNvSpPr txBox="1">
          <a:spLocks noChangeArrowheads="1"/>
        </xdr:cNvSpPr>
      </xdr:nvSpPr>
      <xdr:spPr>
        <a:xfrm>
          <a:off x="9105900" y="255270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Вентилятор</a:t>
          </a:r>
        </a:p>
      </xdr:txBody>
    </xdr:sp>
    <xdr:clientData fLocksWithSheet="0"/>
  </xdr:oneCellAnchor>
  <xdr:oneCellAnchor>
    <xdr:from>
      <xdr:col>1</xdr:col>
      <xdr:colOff>142875</xdr:colOff>
      <xdr:row>17</xdr:row>
      <xdr:rowOff>123825</xdr:rowOff>
    </xdr:from>
    <xdr:ext cx="10039350" cy="0"/>
    <xdr:sp>
      <xdr:nvSpPr>
        <xdr:cNvPr id="18" name="Прямая соединительная линия 80"/>
        <xdr:cNvSpPr>
          <a:spLocks/>
        </xdr:cNvSpPr>
      </xdr:nvSpPr>
      <xdr:spPr>
        <a:xfrm>
          <a:off x="752475" y="2905125"/>
          <a:ext cx="1003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1</xdr:col>
      <xdr:colOff>9525</xdr:colOff>
      <xdr:row>20</xdr:row>
      <xdr:rowOff>95250</xdr:rowOff>
    </xdr:from>
    <xdr:ext cx="10134600" cy="9525"/>
    <xdr:sp>
      <xdr:nvSpPr>
        <xdr:cNvPr id="19" name="Прямая соединительная линия 53"/>
        <xdr:cNvSpPr>
          <a:spLocks/>
        </xdr:cNvSpPr>
      </xdr:nvSpPr>
      <xdr:spPr>
        <a:xfrm>
          <a:off x="619125" y="3362325"/>
          <a:ext cx="10134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1</xdr:col>
      <xdr:colOff>0</xdr:colOff>
      <xdr:row>18</xdr:row>
      <xdr:rowOff>9525</xdr:rowOff>
    </xdr:from>
    <xdr:ext cx="10172700" cy="9525"/>
    <xdr:sp>
      <xdr:nvSpPr>
        <xdr:cNvPr id="20" name="Прямая соединительная линия 55"/>
        <xdr:cNvSpPr>
          <a:spLocks/>
        </xdr:cNvSpPr>
      </xdr:nvSpPr>
      <xdr:spPr>
        <a:xfrm>
          <a:off x="609600" y="2952750"/>
          <a:ext cx="10172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1</xdr:col>
      <xdr:colOff>0</xdr:colOff>
      <xdr:row>17</xdr:row>
      <xdr:rowOff>123825</xdr:rowOff>
    </xdr:from>
    <xdr:to>
      <xdr:col>1</xdr:col>
      <xdr:colOff>142875</xdr:colOff>
      <xdr:row>18</xdr:row>
      <xdr:rowOff>19050</xdr:rowOff>
    </xdr:to>
    <xdr:sp>
      <xdr:nvSpPr>
        <xdr:cNvPr id="21" name="Прямая соединительная линия 5"/>
        <xdr:cNvSpPr>
          <a:spLocks/>
        </xdr:cNvSpPr>
      </xdr:nvSpPr>
      <xdr:spPr>
        <a:xfrm flipV="1">
          <a:off x="609600" y="2905125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9525</xdr:rowOff>
    </xdr:from>
    <xdr:to>
      <xdr:col>1</xdr:col>
      <xdr:colOff>142875</xdr:colOff>
      <xdr:row>20</xdr:row>
      <xdr:rowOff>95250</xdr:rowOff>
    </xdr:to>
    <xdr:sp>
      <xdr:nvSpPr>
        <xdr:cNvPr id="22" name="Прямая соединительная линия 7"/>
        <xdr:cNvSpPr>
          <a:spLocks/>
        </xdr:cNvSpPr>
      </xdr:nvSpPr>
      <xdr:spPr>
        <a:xfrm flipV="1">
          <a:off x="628650" y="3276600"/>
          <a:ext cx="123825" cy="8572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19050</xdr:rowOff>
    </xdr:from>
    <xdr:to>
      <xdr:col>1</xdr:col>
      <xdr:colOff>9525</xdr:colOff>
      <xdr:row>20</xdr:row>
      <xdr:rowOff>95250</xdr:rowOff>
    </xdr:to>
    <xdr:sp>
      <xdr:nvSpPr>
        <xdr:cNvPr id="23" name="Прямая соединительная линия 9"/>
        <xdr:cNvSpPr>
          <a:spLocks/>
        </xdr:cNvSpPr>
      </xdr:nvSpPr>
      <xdr:spPr>
        <a:xfrm>
          <a:off x="619125" y="29622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17</xdr:row>
      <xdr:rowOff>123825</xdr:rowOff>
    </xdr:from>
    <xdr:to>
      <xdr:col>1</xdr:col>
      <xdr:colOff>142875</xdr:colOff>
      <xdr:row>20</xdr:row>
      <xdr:rowOff>9525</xdr:rowOff>
    </xdr:to>
    <xdr:sp>
      <xdr:nvSpPr>
        <xdr:cNvPr id="24" name="Прямая соединительная линия 11"/>
        <xdr:cNvSpPr>
          <a:spLocks/>
        </xdr:cNvSpPr>
      </xdr:nvSpPr>
      <xdr:spPr>
        <a:xfrm>
          <a:off x="752475" y="2905125"/>
          <a:ext cx="0" cy="37147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20</xdr:row>
      <xdr:rowOff>0</xdr:rowOff>
    </xdr:from>
    <xdr:to>
      <xdr:col>5</xdr:col>
      <xdr:colOff>514350</xdr:colOff>
      <xdr:row>20</xdr:row>
      <xdr:rowOff>0</xdr:rowOff>
    </xdr:to>
    <xdr:sp>
      <xdr:nvSpPr>
        <xdr:cNvPr id="25" name="Прямая соединительная линия 13"/>
        <xdr:cNvSpPr>
          <a:spLocks/>
        </xdr:cNvSpPr>
      </xdr:nvSpPr>
      <xdr:spPr>
        <a:xfrm flipH="1">
          <a:off x="3419475" y="3267075"/>
          <a:ext cx="142875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238125</xdr:colOff>
      <xdr:row>15</xdr:row>
      <xdr:rowOff>95250</xdr:rowOff>
    </xdr:from>
    <xdr:to>
      <xdr:col>19</xdr:col>
      <xdr:colOff>561975</xdr:colOff>
      <xdr:row>21</xdr:row>
      <xdr:rowOff>114300</xdr:rowOff>
    </xdr:to>
    <xdr:pic>
      <xdr:nvPicPr>
        <xdr:cNvPr id="26" name="Рисунок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01325" y="2552700"/>
          <a:ext cx="32385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238125</xdr:colOff>
      <xdr:row>15</xdr:row>
      <xdr:rowOff>114300</xdr:rowOff>
    </xdr:from>
    <xdr:to>
      <xdr:col>19</xdr:col>
      <xdr:colOff>561975</xdr:colOff>
      <xdr:row>21</xdr:row>
      <xdr:rowOff>133350</xdr:rowOff>
    </xdr:to>
    <xdr:pic>
      <xdr:nvPicPr>
        <xdr:cNvPr id="27" name="Рисунок 7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01325" y="2571750"/>
          <a:ext cx="32385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476250</xdr:colOff>
      <xdr:row>15</xdr:row>
      <xdr:rowOff>57150</xdr:rowOff>
    </xdr:from>
    <xdr:to>
      <xdr:col>1</xdr:col>
      <xdr:colOff>190500</xdr:colOff>
      <xdr:row>22</xdr:row>
      <xdr:rowOff>0</xdr:rowOff>
    </xdr:to>
    <xdr:pic>
      <xdr:nvPicPr>
        <xdr:cNvPr id="28" name="Рисунок 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" y="2514600"/>
          <a:ext cx="323850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28575</xdr:colOff>
      <xdr:row>14</xdr:row>
      <xdr:rowOff>47625</xdr:rowOff>
    </xdr:from>
    <xdr:to>
      <xdr:col>3</xdr:col>
      <xdr:colOff>28575</xdr:colOff>
      <xdr:row>18</xdr:row>
      <xdr:rowOff>9525</xdr:rowOff>
    </xdr:to>
    <xdr:sp>
      <xdr:nvSpPr>
        <xdr:cNvPr id="29" name="Прямая соединительная линия 86"/>
        <xdr:cNvSpPr>
          <a:spLocks/>
        </xdr:cNvSpPr>
      </xdr:nvSpPr>
      <xdr:spPr>
        <a:xfrm>
          <a:off x="1857375" y="23431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85725</xdr:colOff>
      <xdr:row>17</xdr:row>
      <xdr:rowOff>123825</xdr:rowOff>
    </xdr:to>
    <xdr:sp>
      <xdr:nvSpPr>
        <xdr:cNvPr id="30" name="Прямая соединительная линия 26"/>
        <xdr:cNvSpPr>
          <a:spLocks/>
        </xdr:cNvSpPr>
      </xdr:nvSpPr>
      <xdr:spPr>
        <a:xfrm>
          <a:off x="1914525" y="2343150"/>
          <a:ext cx="0" cy="56197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47625</xdr:colOff>
      <xdr:row>3</xdr:row>
      <xdr:rowOff>19050</xdr:rowOff>
    </xdr:to>
    <xdr:pic>
      <xdr:nvPicPr>
        <xdr:cNvPr id="31" name="Изображение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24860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504825</xdr:colOff>
      <xdr:row>13</xdr:row>
      <xdr:rowOff>47625</xdr:rowOff>
    </xdr:from>
    <xdr:to>
      <xdr:col>3</xdr:col>
      <xdr:colOff>504825</xdr:colOff>
      <xdr:row>17</xdr:row>
      <xdr:rowOff>123825</xdr:rowOff>
    </xdr:to>
    <xdr:sp>
      <xdr:nvSpPr>
        <xdr:cNvPr id="32" name="Прямая соединительная линия 26"/>
        <xdr:cNvSpPr>
          <a:spLocks/>
        </xdr:cNvSpPr>
      </xdr:nvSpPr>
      <xdr:spPr>
        <a:xfrm flipH="1">
          <a:off x="2333625" y="21812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123825</xdr:rowOff>
    </xdr:from>
    <xdr:to>
      <xdr:col>3</xdr:col>
      <xdr:colOff>76200</xdr:colOff>
      <xdr:row>18</xdr:row>
      <xdr:rowOff>0</xdr:rowOff>
    </xdr:to>
    <xdr:sp>
      <xdr:nvSpPr>
        <xdr:cNvPr id="33" name="Прямая соединительная линия 12"/>
        <xdr:cNvSpPr>
          <a:spLocks/>
        </xdr:cNvSpPr>
      </xdr:nvSpPr>
      <xdr:spPr>
        <a:xfrm flipV="1">
          <a:off x="1857375" y="2905125"/>
          <a:ext cx="47625" cy="3810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17</xdr:row>
      <xdr:rowOff>123825</xdr:rowOff>
    </xdr:from>
    <xdr:to>
      <xdr:col>3</xdr:col>
      <xdr:colOff>504825</xdr:colOff>
      <xdr:row>18</xdr:row>
      <xdr:rowOff>9525</xdr:rowOff>
    </xdr:to>
    <xdr:sp>
      <xdr:nvSpPr>
        <xdr:cNvPr id="34" name="Прямая соединительная линия 14"/>
        <xdr:cNvSpPr>
          <a:spLocks/>
        </xdr:cNvSpPr>
      </xdr:nvSpPr>
      <xdr:spPr>
        <a:xfrm flipV="1">
          <a:off x="2276475" y="29051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123825</xdr:rowOff>
    </xdr:from>
    <xdr:to>
      <xdr:col>3</xdr:col>
      <xdr:colOff>495300</xdr:colOff>
      <xdr:row>17</xdr:row>
      <xdr:rowOff>123825</xdr:rowOff>
    </xdr:to>
    <xdr:sp>
      <xdr:nvSpPr>
        <xdr:cNvPr id="35" name="Прямая соединительная линия 16"/>
        <xdr:cNvSpPr>
          <a:spLocks/>
        </xdr:cNvSpPr>
      </xdr:nvSpPr>
      <xdr:spPr>
        <a:xfrm>
          <a:off x="1866900" y="2905125"/>
          <a:ext cx="457200" cy="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14</xdr:row>
      <xdr:rowOff>38100</xdr:rowOff>
    </xdr:from>
    <xdr:to>
      <xdr:col>3</xdr:col>
      <xdr:colOff>447675</xdr:colOff>
      <xdr:row>18</xdr:row>
      <xdr:rowOff>9525</xdr:rowOff>
    </xdr:to>
    <xdr:sp>
      <xdr:nvSpPr>
        <xdr:cNvPr id="36" name="Прямая соединительная линия 85"/>
        <xdr:cNvSpPr>
          <a:spLocks/>
        </xdr:cNvSpPr>
      </xdr:nvSpPr>
      <xdr:spPr>
        <a:xfrm flipH="1">
          <a:off x="2276475" y="23336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14</xdr:col>
      <xdr:colOff>123825</xdr:colOff>
      <xdr:row>3</xdr:row>
      <xdr:rowOff>152400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29527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14</xdr:col>
      <xdr:colOff>123825</xdr:colOff>
      <xdr:row>3</xdr:row>
      <xdr:rowOff>152400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29527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ectr-energy.ru/kontakty" TargetMode="External" /><Relationship Id="rId2" Type="http://schemas.openxmlformats.org/officeDocument/2006/relationships/hyperlink" Target="mailto:energy@spectr-tlt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pectr-energy.ru/kontakty" TargetMode="External" /><Relationship Id="rId2" Type="http://schemas.openxmlformats.org/officeDocument/2006/relationships/hyperlink" Target="mailto:energy@spectr-tlt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47"/>
  <sheetViews>
    <sheetView showGridLines="0" showRowColHeaders="0" zoomScale="115" zoomScaleNormal="115" zoomScalePageLayoutView="0" workbookViewId="0" topLeftCell="A1">
      <selection activeCell="I8" sqref="I8"/>
    </sheetView>
  </sheetViews>
  <sheetFormatPr defaultColWidth="9.140625" defaultRowHeight="12.75"/>
  <cols>
    <col min="9" max="10" width="4.57421875" style="0" customWidth="1"/>
    <col min="11" max="11" width="9.140625" style="0" customWidth="1"/>
    <col min="12" max="13" width="4.57421875" style="0" customWidth="1"/>
    <col min="20" max="20" width="9.140625" style="0" customWidth="1"/>
  </cols>
  <sheetData>
    <row r="1" spans="1:23" ht="13.5" thickBot="1">
      <c r="A1" s="1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6"/>
    </row>
    <row r="2" spans="6:23" ht="13.5" thickBot="1">
      <c r="F2" s="25" t="s">
        <v>63</v>
      </c>
      <c r="G2" s="5"/>
      <c r="H2" s="5"/>
      <c r="I2" s="5"/>
      <c r="J2" s="6"/>
      <c r="K2" s="52" t="s">
        <v>78</v>
      </c>
      <c r="L2" s="53"/>
      <c r="M2" s="54"/>
      <c r="O2" s="87"/>
      <c r="P2" s="30">
        <v>5</v>
      </c>
      <c r="Q2" s="30"/>
      <c r="R2" s="26" t="s">
        <v>53</v>
      </c>
      <c r="S2" s="6"/>
      <c r="T2" s="6"/>
      <c r="U2" s="6"/>
      <c r="V2" s="6"/>
      <c r="W2" s="17" t="s">
        <v>79</v>
      </c>
    </row>
    <row r="3" spans="6:27" ht="12.75">
      <c r="F3" s="5" t="s">
        <v>64</v>
      </c>
      <c r="G3" s="40">
        <v>18000</v>
      </c>
      <c r="H3" s="5" t="s">
        <v>67</v>
      </c>
      <c r="I3" s="5"/>
      <c r="J3" s="30">
        <v>3</v>
      </c>
      <c r="K3" s="19"/>
      <c r="L3" s="6"/>
      <c r="M3" s="12"/>
      <c r="O3" s="87"/>
      <c r="P3" s="30">
        <v>1</v>
      </c>
      <c r="Q3" s="29">
        <v>32000</v>
      </c>
      <c r="R3" s="6"/>
      <c r="S3" s="6"/>
      <c r="T3" s="6"/>
      <c r="U3" s="6"/>
      <c r="V3" s="2"/>
      <c r="W3" s="12"/>
      <c r="X3" s="1"/>
      <c r="Y3" s="1"/>
      <c r="Z3" s="2"/>
      <c r="AA3" s="2"/>
    </row>
    <row r="4" spans="1:27" ht="12.75">
      <c r="A4" s="24" t="s">
        <v>55</v>
      </c>
      <c r="B4" s="22"/>
      <c r="C4" s="6"/>
      <c r="D4" s="6"/>
      <c r="E4" s="6"/>
      <c r="F4" s="5" t="s">
        <v>65</v>
      </c>
      <c r="G4" s="40">
        <v>12000</v>
      </c>
      <c r="H4" s="5" t="s">
        <v>67</v>
      </c>
      <c r="I4" s="5"/>
      <c r="J4" s="6"/>
      <c r="K4" s="19"/>
      <c r="L4" s="6"/>
      <c r="M4" s="12"/>
      <c r="O4" s="87"/>
      <c r="P4" s="30">
        <v>2</v>
      </c>
      <c r="Q4" s="29">
        <v>40000</v>
      </c>
      <c r="R4" s="26" t="s">
        <v>33</v>
      </c>
      <c r="S4" s="5"/>
      <c r="T4" s="2"/>
      <c r="U4" s="6"/>
      <c r="V4" s="2"/>
      <c r="W4" s="17"/>
      <c r="X4" s="1"/>
      <c r="Y4" s="1"/>
      <c r="Z4" s="2"/>
      <c r="AA4" s="2"/>
    </row>
    <row r="5" spans="1:27" ht="13.5" thickBot="1">
      <c r="A5" s="21" t="s">
        <v>111</v>
      </c>
      <c r="B5" s="42">
        <v>-34</v>
      </c>
      <c r="C5" s="6" t="s">
        <v>70</v>
      </c>
      <c r="D5" s="6"/>
      <c r="E5" s="6"/>
      <c r="F5" s="8" t="s">
        <v>66</v>
      </c>
      <c r="G5" s="40">
        <v>7000</v>
      </c>
      <c r="H5" s="5" t="s">
        <v>67</v>
      </c>
      <c r="I5" s="5"/>
      <c r="J5" s="6"/>
      <c r="K5" s="20"/>
      <c r="L5" s="14"/>
      <c r="M5" s="15"/>
      <c r="O5" s="87"/>
      <c r="P5" s="30">
        <v>3</v>
      </c>
      <c r="Q5" s="29">
        <v>63000</v>
      </c>
      <c r="R5" s="22" t="s">
        <v>111</v>
      </c>
      <c r="S5" s="42">
        <v>25</v>
      </c>
      <c r="T5" s="6" t="s">
        <v>70</v>
      </c>
      <c r="U5" s="8" t="s">
        <v>72</v>
      </c>
      <c r="V5" s="46">
        <v>5</v>
      </c>
      <c r="W5" s="17" t="s">
        <v>70</v>
      </c>
      <c r="X5" s="1"/>
      <c r="Y5" s="1"/>
      <c r="Z5" s="2"/>
      <c r="AA5" s="2"/>
    </row>
    <row r="6" spans="1:27" ht="12.75">
      <c r="A6" s="21"/>
      <c r="B6" s="43"/>
      <c r="C6" s="6"/>
      <c r="D6" s="6"/>
      <c r="E6" s="6"/>
      <c r="G6" s="6"/>
      <c r="H6" s="6"/>
      <c r="I6" s="6"/>
      <c r="J6" s="30">
        <f>K6+0</f>
        <v>1</v>
      </c>
      <c r="K6" s="30" t="b">
        <v>1</v>
      </c>
      <c r="L6" s="6"/>
      <c r="M6" s="6"/>
      <c r="O6" s="87"/>
      <c r="P6" s="30">
        <v>4</v>
      </c>
      <c r="Q6" s="29">
        <v>80000</v>
      </c>
      <c r="R6" s="22" t="s">
        <v>112</v>
      </c>
      <c r="S6" s="49"/>
      <c r="T6" s="6" t="s">
        <v>71</v>
      </c>
      <c r="U6" s="8" t="s">
        <v>72</v>
      </c>
      <c r="V6" s="51"/>
      <c r="W6" s="17" t="s">
        <v>71</v>
      </c>
      <c r="X6" s="1"/>
      <c r="Y6" s="1"/>
      <c r="Z6" s="2"/>
      <c r="AA6" s="2"/>
    </row>
    <row r="7" spans="1:27" ht="12.75">
      <c r="A7" s="24" t="s">
        <v>56</v>
      </c>
      <c r="B7" s="43"/>
      <c r="C7" s="6"/>
      <c r="D7" s="6"/>
      <c r="E7" s="6"/>
      <c r="O7" s="88"/>
      <c r="P7" s="30">
        <v>5</v>
      </c>
      <c r="Q7" s="29">
        <v>120000</v>
      </c>
      <c r="R7" s="26" t="s">
        <v>34</v>
      </c>
      <c r="S7" s="5"/>
      <c r="T7" s="6"/>
      <c r="U7" s="6"/>
      <c r="V7" s="2"/>
      <c r="W7" s="17"/>
      <c r="X7" s="1"/>
      <c r="Y7" s="1"/>
      <c r="Z7" s="2"/>
      <c r="AA7" s="2"/>
    </row>
    <row r="8" spans="1:27" ht="12.75">
      <c r="A8" s="21" t="s">
        <v>111</v>
      </c>
      <c r="B8" s="42">
        <v>30</v>
      </c>
      <c r="C8" s="6" t="s">
        <v>70</v>
      </c>
      <c r="D8" s="6"/>
      <c r="O8" s="88"/>
      <c r="P8" s="30">
        <v>6</v>
      </c>
      <c r="Q8" s="29">
        <v>160000</v>
      </c>
      <c r="R8" s="22" t="s">
        <v>111</v>
      </c>
      <c r="S8" s="42">
        <v>20</v>
      </c>
      <c r="T8" s="6" t="s">
        <v>70</v>
      </c>
      <c r="U8" s="8" t="s">
        <v>72</v>
      </c>
      <c r="V8" s="46">
        <v>3</v>
      </c>
      <c r="W8" s="17" t="s">
        <v>70</v>
      </c>
      <c r="X8" s="1"/>
      <c r="Y8" s="1"/>
      <c r="Z8" s="2"/>
      <c r="AA8" s="2"/>
    </row>
    <row r="9" spans="1:27" ht="12.75">
      <c r="A9" s="21" t="s">
        <v>113</v>
      </c>
      <c r="B9" s="49"/>
      <c r="C9" s="7" t="s">
        <v>71</v>
      </c>
      <c r="D9" s="6"/>
      <c r="E9" s="30"/>
      <c r="F9" s="30"/>
      <c r="G9" s="6"/>
      <c r="H9" s="6"/>
      <c r="I9" s="6"/>
      <c r="J9" s="6"/>
      <c r="K9" s="6"/>
      <c r="L9" s="6"/>
      <c r="M9" s="6"/>
      <c r="O9" s="87"/>
      <c r="P9" s="30">
        <v>7</v>
      </c>
      <c r="Q9" s="29">
        <v>200000</v>
      </c>
      <c r="R9" s="22" t="s">
        <v>112</v>
      </c>
      <c r="S9" s="49">
        <v>60</v>
      </c>
      <c r="T9" s="6" t="s">
        <v>71</v>
      </c>
      <c r="U9" s="8" t="s">
        <v>72</v>
      </c>
      <c r="V9" s="51">
        <v>5</v>
      </c>
      <c r="W9" s="17" t="s">
        <v>71</v>
      </c>
      <c r="X9" s="1"/>
      <c r="Y9" s="1"/>
      <c r="Z9" s="2"/>
      <c r="AA9" s="2"/>
    </row>
    <row r="10" spans="1:27" ht="12.75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87"/>
      <c r="P10" s="30">
        <v>8</v>
      </c>
      <c r="Q10" s="29">
        <v>250000</v>
      </c>
      <c r="R10" s="6"/>
      <c r="S10" s="6"/>
      <c r="T10" s="6"/>
      <c r="U10" s="6"/>
      <c r="V10" s="2"/>
      <c r="W10" s="17"/>
      <c r="X10" s="1"/>
      <c r="Y10" s="1"/>
      <c r="Z10" s="2"/>
      <c r="AA10" s="2"/>
    </row>
    <row r="11" spans="1:27" ht="12.75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2"/>
      <c r="X11" s="1"/>
      <c r="Y11" s="1"/>
      <c r="Z11" s="2"/>
      <c r="AA11" s="2"/>
    </row>
    <row r="12" spans="1:23" ht="12.75">
      <c r="A12" s="19"/>
      <c r="B12" s="6"/>
      <c r="C12" s="30">
        <f>D12+0</f>
        <v>1</v>
      </c>
      <c r="D12" s="30" t="b">
        <v>1</v>
      </c>
      <c r="E12" s="25" t="s">
        <v>52</v>
      </c>
      <c r="F12" s="30"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2"/>
    </row>
    <row r="13" spans="1:23" ht="12.75">
      <c r="A13" s="19"/>
      <c r="B13" s="6"/>
      <c r="C13" s="6"/>
      <c r="D13" s="6"/>
      <c r="E13" s="6"/>
      <c r="F13" s="30">
        <v>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2"/>
    </row>
    <row r="14" spans="1:23" ht="12.75">
      <c r="A14" s="1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2"/>
    </row>
    <row r="15" spans="1:23" ht="12.75">
      <c r="A15" s="19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2"/>
    </row>
    <row r="16" spans="1:23" ht="12.75">
      <c r="A16" s="1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2"/>
    </row>
    <row r="17" spans="1:23" ht="12.75">
      <c r="A17" s="19"/>
      <c r="B17" s="30">
        <f>C17+0</f>
        <v>1</v>
      </c>
      <c r="C17" s="30" t="b">
        <v>1</v>
      </c>
      <c r="D17" s="6"/>
      <c r="E17" s="30">
        <f>F17+0</f>
        <v>1</v>
      </c>
      <c r="F17" s="30" t="b">
        <v>1</v>
      </c>
      <c r="G17" s="30">
        <f>H17+0</f>
        <v>1</v>
      </c>
      <c r="H17" s="30" t="b">
        <v>1</v>
      </c>
      <c r="I17" s="30"/>
      <c r="J17" s="30">
        <f>K17+0</f>
        <v>0</v>
      </c>
      <c r="K17" s="30" t="b">
        <v>0</v>
      </c>
      <c r="L17" s="30"/>
      <c r="M17" s="30">
        <f>N17+0</f>
        <v>1</v>
      </c>
      <c r="N17" s="30" t="b">
        <v>1</v>
      </c>
      <c r="O17" s="30">
        <f>P17+0</f>
        <v>0</v>
      </c>
      <c r="P17" s="30" t="b">
        <v>0</v>
      </c>
      <c r="Q17" s="30"/>
      <c r="R17" s="6"/>
      <c r="S17" s="6"/>
      <c r="T17" s="6"/>
      <c r="U17" s="6"/>
      <c r="V17" s="30"/>
      <c r="W17" s="12"/>
    </row>
    <row r="18" spans="1:23" ht="12.75">
      <c r="A18" s="1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30"/>
      <c r="W18" s="12"/>
    </row>
    <row r="19" spans="1:23" ht="12.75">
      <c r="A19" s="19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30">
        <f>U19+0</f>
        <v>0</v>
      </c>
      <c r="U19" s="30" t="b">
        <v>0</v>
      </c>
      <c r="V19" s="30"/>
      <c r="W19" s="12"/>
    </row>
    <row r="20" spans="1:23" ht="12.75">
      <c r="A20" s="1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0">
        <f>U20+0</f>
        <v>1</v>
      </c>
      <c r="U20" s="30" t="b">
        <v>1</v>
      </c>
      <c r="V20" s="6"/>
      <c r="W20" s="12"/>
    </row>
    <row r="21" spans="1:23" ht="12.75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2"/>
    </row>
    <row r="22" spans="1:23" ht="12.75">
      <c r="A22" s="19"/>
      <c r="B22" s="6"/>
      <c r="C22" s="25" t="s">
        <v>52</v>
      </c>
      <c r="D22" s="6"/>
      <c r="E22" s="6"/>
      <c r="F22" s="25" t="s">
        <v>54</v>
      </c>
      <c r="G22" s="6"/>
      <c r="H22" s="25" t="s">
        <v>144</v>
      </c>
      <c r="I22" s="25"/>
      <c r="J22" s="6"/>
      <c r="K22" s="25" t="s">
        <v>128</v>
      </c>
      <c r="L22" s="25"/>
      <c r="M22" s="6"/>
      <c r="N22" s="6"/>
      <c r="O22" s="6"/>
      <c r="P22" s="6"/>
      <c r="Q22" s="6"/>
      <c r="R22" s="25" t="s">
        <v>62</v>
      </c>
      <c r="S22" s="6"/>
      <c r="T22" s="6"/>
      <c r="U22" s="6"/>
      <c r="V22" s="6"/>
      <c r="W22" s="12"/>
    </row>
    <row r="23" spans="1:23" ht="12.75">
      <c r="A23" s="28"/>
      <c r="B23" s="30"/>
      <c r="C23" s="30"/>
      <c r="D23" s="30">
        <v>3</v>
      </c>
      <c r="E23" s="30">
        <v>1</v>
      </c>
      <c r="F23" s="6"/>
      <c r="G23" s="6"/>
      <c r="H23" s="5" t="s">
        <v>120</v>
      </c>
      <c r="I23" s="44">
        <v>110</v>
      </c>
      <c r="J23" s="6" t="s">
        <v>70</v>
      </c>
      <c r="K23" s="5" t="s">
        <v>120</v>
      </c>
      <c r="L23" s="50"/>
      <c r="M23" s="6" t="s">
        <v>70</v>
      </c>
      <c r="N23" s="30"/>
      <c r="O23" s="30">
        <f>N24+0</f>
        <v>1</v>
      </c>
      <c r="P23" s="5"/>
      <c r="Q23" s="30">
        <v>3</v>
      </c>
      <c r="R23" s="6"/>
      <c r="S23" s="6"/>
      <c r="T23" s="6"/>
      <c r="U23" s="6"/>
      <c r="V23" s="6"/>
      <c r="W23" s="12"/>
    </row>
    <row r="24" spans="1:23" ht="13.5" thickBot="1">
      <c r="A24" s="28"/>
      <c r="B24" s="30">
        <f>C24+0</f>
        <v>1</v>
      </c>
      <c r="C24" s="91" t="b">
        <v>1</v>
      </c>
      <c r="D24" s="91"/>
      <c r="E24" s="30">
        <f>F24+0</f>
        <v>1</v>
      </c>
      <c r="F24" s="30" t="b">
        <v>1</v>
      </c>
      <c r="G24" s="6"/>
      <c r="H24" s="5" t="s">
        <v>121</v>
      </c>
      <c r="I24" s="44">
        <v>68</v>
      </c>
      <c r="J24" s="64" t="s">
        <v>70</v>
      </c>
      <c r="K24" s="93" t="s">
        <v>121</v>
      </c>
      <c r="L24" s="94"/>
      <c r="M24" s="6" t="s">
        <v>70</v>
      </c>
      <c r="N24" s="30" t="b">
        <v>1</v>
      </c>
      <c r="O24" s="30"/>
      <c r="P24" s="5"/>
      <c r="Q24" s="6"/>
      <c r="R24" s="6"/>
      <c r="S24" s="6"/>
      <c r="T24" s="6"/>
      <c r="U24" s="6"/>
      <c r="V24" s="6"/>
      <c r="W24" s="12"/>
    </row>
    <row r="25" spans="1:23" ht="16.5">
      <c r="A25" s="28"/>
      <c r="B25" s="30"/>
      <c r="C25" s="30"/>
      <c r="D25" s="30"/>
      <c r="E25" s="30">
        <f>F25+0</f>
        <v>0</v>
      </c>
      <c r="F25" s="30" t="b">
        <v>0</v>
      </c>
      <c r="G25" s="6"/>
      <c r="H25" s="5" t="s">
        <v>122</v>
      </c>
      <c r="I25" s="44">
        <v>0.4</v>
      </c>
      <c r="J25" s="64" t="s">
        <v>119</v>
      </c>
      <c r="K25" s="30" t="b">
        <v>0</v>
      </c>
      <c r="L25" s="30"/>
      <c r="M25" s="30">
        <f>K25+0</f>
        <v>0</v>
      </c>
      <c r="N25" s="25" t="s">
        <v>62</v>
      </c>
      <c r="O25" s="6"/>
      <c r="P25" s="6"/>
      <c r="Q25" s="81"/>
      <c r="R25" s="82"/>
      <c r="S25" s="83"/>
      <c r="T25" s="81"/>
      <c r="U25" s="82"/>
      <c r="V25" s="83"/>
      <c r="W25" s="12"/>
    </row>
    <row r="26" spans="1:23" ht="13.5" thickBot="1">
      <c r="A26" s="28"/>
      <c r="B26" s="30"/>
      <c r="C26" s="30"/>
      <c r="D26" s="30"/>
      <c r="E26" s="30"/>
      <c r="F26" s="30"/>
      <c r="G26" s="30"/>
      <c r="H26" s="30" t="b">
        <v>0</v>
      </c>
      <c r="I26" s="64"/>
      <c r="J26" s="64"/>
      <c r="K26" s="30"/>
      <c r="L26" s="30"/>
      <c r="M26" s="30"/>
      <c r="N26" s="6"/>
      <c r="O26" s="6"/>
      <c r="P26" s="6"/>
      <c r="Q26" s="84"/>
      <c r="R26" s="69"/>
      <c r="S26" s="85"/>
      <c r="T26" s="84"/>
      <c r="U26" s="69"/>
      <c r="V26" s="86">
        <v>1</v>
      </c>
      <c r="W26" s="12"/>
    </row>
    <row r="27" spans="1:23" ht="12.75">
      <c r="A27" s="28"/>
      <c r="B27" s="30"/>
      <c r="C27" s="30"/>
      <c r="D27" s="30"/>
      <c r="E27" s="30"/>
      <c r="F27" s="30"/>
      <c r="G27" s="30">
        <f>H26+0</f>
        <v>0</v>
      </c>
      <c r="H27" s="30" t="b">
        <v>1</v>
      </c>
      <c r="I27" s="64"/>
      <c r="J27" s="64"/>
      <c r="K27" s="30"/>
      <c r="L27" s="30"/>
      <c r="M27" s="30"/>
      <c r="N27" s="30">
        <v>2</v>
      </c>
      <c r="O27" s="30"/>
      <c r="P27" s="6"/>
      <c r="Q27" s="9" t="s">
        <v>36</v>
      </c>
      <c r="R27" s="47" t="s">
        <v>123</v>
      </c>
      <c r="S27" s="16"/>
      <c r="T27" s="9" t="s">
        <v>61</v>
      </c>
      <c r="U27" s="45"/>
      <c r="V27" s="38" t="s">
        <v>50</v>
      </c>
      <c r="W27" s="12"/>
    </row>
    <row r="28" spans="1:23" ht="12.75">
      <c r="A28" s="28"/>
      <c r="B28" s="30"/>
      <c r="C28" s="30"/>
      <c r="D28" s="30"/>
      <c r="E28" s="30"/>
      <c r="F28" s="30"/>
      <c r="G28" s="30">
        <f>H27+0</f>
        <v>1</v>
      </c>
      <c r="H28" s="91" t="b">
        <v>0</v>
      </c>
      <c r="I28" s="90"/>
      <c r="J28" s="90"/>
      <c r="K28" s="90"/>
      <c r="L28" s="90"/>
      <c r="N28" s="30"/>
      <c r="O28" s="30"/>
      <c r="P28" s="6"/>
      <c r="Q28" s="11" t="s">
        <v>117</v>
      </c>
      <c r="R28" s="48">
        <v>465</v>
      </c>
      <c r="S28" s="41" t="s">
        <v>38</v>
      </c>
      <c r="T28" s="19"/>
      <c r="U28" s="6"/>
      <c r="V28" s="12"/>
      <c r="W28" s="12"/>
    </row>
    <row r="29" spans="1:23" ht="12.75">
      <c r="A29" s="28"/>
      <c r="B29" s="30"/>
      <c r="C29" s="30"/>
      <c r="D29" s="30"/>
      <c r="E29" s="30"/>
      <c r="F29" s="30"/>
      <c r="G29" s="32">
        <f>H28+0</f>
        <v>0</v>
      </c>
      <c r="H29" s="30"/>
      <c r="I29" s="64"/>
      <c r="J29" s="64"/>
      <c r="K29" s="64"/>
      <c r="L29" s="64"/>
      <c r="M29" s="30">
        <v>1</v>
      </c>
      <c r="N29" s="29" t="s">
        <v>74</v>
      </c>
      <c r="O29" s="30"/>
      <c r="P29" s="6"/>
      <c r="Q29" s="11" t="s">
        <v>118</v>
      </c>
      <c r="R29" s="48">
        <v>55</v>
      </c>
      <c r="S29" s="41" t="s">
        <v>37</v>
      </c>
      <c r="T29" s="11" t="s">
        <v>53</v>
      </c>
      <c r="U29" s="6"/>
      <c r="V29" s="12"/>
      <c r="W29" s="12"/>
    </row>
    <row r="30" spans="1:23" ht="12.75">
      <c r="A30" s="28">
        <v>1</v>
      </c>
      <c r="B30" s="29" t="s">
        <v>12</v>
      </c>
      <c r="C30" s="30"/>
      <c r="D30" s="30"/>
      <c r="E30" s="30">
        <v>1</v>
      </c>
      <c r="F30" s="31" t="s">
        <v>17</v>
      </c>
      <c r="G30" s="30"/>
      <c r="H30" s="30"/>
      <c r="I30" s="64"/>
      <c r="J30" s="64"/>
      <c r="K30" s="64"/>
      <c r="L30" s="64"/>
      <c r="M30" s="30">
        <v>2</v>
      </c>
      <c r="N30" s="29" t="s">
        <v>75</v>
      </c>
      <c r="O30" s="30"/>
      <c r="P30" s="6"/>
      <c r="Q30" s="11" t="s">
        <v>116</v>
      </c>
      <c r="R30" s="48">
        <v>980</v>
      </c>
      <c r="S30" s="41" t="s">
        <v>115</v>
      </c>
      <c r="T30" s="98">
        <f>IF(V26=2,VLOOKUP(P2,P3:Q10,2,FALSE),"")</f>
      </c>
      <c r="U30" s="99"/>
      <c r="V30" s="17" t="s">
        <v>114</v>
      </c>
      <c r="W30" s="12"/>
    </row>
    <row r="31" spans="1:23" ht="12.75">
      <c r="A31" s="28">
        <v>2</v>
      </c>
      <c r="B31" s="29" t="s">
        <v>73</v>
      </c>
      <c r="C31" s="30"/>
      <c r="D31" s="30"/>
      <c r="E31" s="30">
        <v>2</v>
      </c>
      <c r="F31" s="31" t="s">
        <v>18</v>
      </c>
      <c r="G31" s="30"/>
      <c r="H31" s="30"/>
      <c r="I31" s="64"/>
      <c r="J31" s="64"/>
      <c r="K31" s="64"/>
      <c r="L31" s="64"/>
      <c r="M31" s="30">
        <v>3</v>
      </c>
      <c r="N31" s="29" t="s">
        <v>76</v>
      </c>
      <c r="O31" s="30"/>
      <c r="P31" s="6"/>
      <c r="Q31" s="39" t="s">
        <v>57</v>
      </c>
      <c r="R31" s="7"/>
      <c r="S31" s="12"/>
      <c r="T31" s="19"/>
      <c r="U31" s="6"/>
      <c r="V31" s="12"/>
      <c r="W31" s="12"/>
    </row>
    <row r="32" spans="1:23" ht="12.75">
      <c r="A32" s="28">
        <v>3</v>
      </c>
      <c r="B32" s="29" t="s">
        <v>125</v>
      </c>
      <c r="C32" s="30"/>
      <c r="D32" s="30"/>
      <c r="E32" s="30">
        <v>3</v>
      </c>
      <c r="F32" s="31" t="s">
        <v>19</v>
      </c>
      <c r="G32" s="30"/>
      <c r="H32" s="30"/>
      <c r="I32" s="30"/>
      <c r="J32" s="64"/>
      <c r="K32" s="64"/>
      <c r="L32" s="64"/>
      <c r="M32" s="30"/>
      <c r="N32" s="30"/>
      <c r="O32" s="6"/>
      <c r="P32" s="30">
        <f>Q32+0</f>
        <v>0</v>
      </c>
      <c r="Q32" s="33" t="b">
        <v>0</v>
      </c>
      <c r="R32" s="8" t="s">
        <v>58</v>
      </c>
      <c r="S32" s="12"/>
      <c r="T32" s="19"/>
      <c r="U32" s="6"/>
      <c r="V32" s="12"/>
      <c r="W32" s="12"/>
    </row>
    <row r="33" spans="1:23" ht="12.75">
      <c r="A33" s="28"/>
      <c r="B33" s="91"/>
      <c r="C33" s="30"/>
      <c r="D33" s="30"/>
      <c r="E33" s="32">
        <v>4</v>
      </c>
      <c r="F33" s="31" t="s">
        <v>20</v>
      </c>
      <c r="G33" s="30"/>
      <c r="H33" s="30"/>
      <c r="I33" s="30"/>
      <c r="J33" s="64"/>
      <c r="K33" s="64"/>
      <c r="L33" s="64"/>
      <c r="M33" s="30"/>
      <c r="N33" s="30"/>
      <c r="O33" s="6"/>
      <c r="P33" s="30">
        <f>Q33+0</f>
        <v>0</v>
      </c>
      <c r="Q33" s="33" t="b">
        <v>0</v>
      </c>
      <c r="R33" s="8" t="s">
        <v>59</v>
      </c>
      <c r="S33" s="12"/>
      <c r="T33" s="19"/>
      <c r="U33" s="6"/>
      <c r="V33" s="12"/>
      <c r="W33" s="12"/>
    </row>
    <row r="34" spans="1:23" ht="13.5" thickBot="1">
      <c r="A34" s="201"/>
      <c r="B34" s="202"/>
      <c r="C34" s="35"/>
      <c r="D34" s="35"/>
      <c r="E34" s="36">
        <v>5</v>
      </c>
      <c r="F34" s="37" t="s">
        <v>21</v>
      </c>
      <c r="G34" s="35"/>
      <c r="H34" s="35"/>
      <c r="I34" s="35"/>
      <c r="J34" s="35"/>
      <c r="K34" s="35"/>
      <c r="L34" s="35"/>
      <c r="M34" s="35"/>
      <c r="N34" s="35"/>
      <c r="O34" s="14"/>
      <c r="P34" s="35">
        <f>Q34+0</f>
        <v>0</v>
      </c>
      <c r="Q34" s="34" t="b">
        <v>0</v>
      </c>
      <c r="R34" s="13" t="s">
        <v>60</v>
      </c>
      <c r="S34" s="15"/>
      <c r="T34" s="20"/>
      <c r="U34" s="14"/>
      <c r="V34" s="15"/>
      <c r="W34" s="15"/>
    </row>
    <row r="35" spans="1:2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23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2.75">
      <c r="A36" s="6"/>
      <c r="B36" s="6"/>
      <c r="C36" s="6"/>
      <c r="D36" s="6"/>
      <c r="E36" s="6"/>
      <c r="I36" s="6"/>
      <c r="J36" s="6"/>
      <c r="O36" s="6"/>
      <c r="P36" s="6"/>
      <c r="Q36" s="6"/>
      <c r="R36" s="6"/>
      <c r="S36" s="6"/>
      <c r="T36" s="6"/>
      <c r="U36" s="6"/>
      <c r="V36" s="6"/>
      <c r="W36" s="6"/>
    </row>
    <row r="38" spans="21:23" ht="12.75">
      <c r="U38" s="6"/>
      <c r="V38" s="6"/>
      <c r="W38" s="6"/>
    </row>
    <row r="39" spans="21:23" ht="12.75">
      <c r="U39" s="6"/>
      <c r="V39" s="6"/>
      <c r="W39" s="6"/>
    </row>
    <row r="40" spans="21:23" ht="12.75">
      <c r="U40" s="6"/>
      <c r="V40" s="6"/>
      <c r="W40" s="6"/>
    </row>
    <row r="41" spans="21:23" ht="12.75">
      <c r="U41" s="6"/>
      <c r="V41" s="6"/>
      <c r="W41" s="6"/>
    </row>
    <row r="42" spans="21:23" ht="12.75">
      <c r="U42" s="6"/>
      <c r="V42" s="6"/>
      <c r="W42" s="6"/>
    </row>
    <row r="43" spans="21:23" ht="12.75">
      <c r="U43" s="6"/>
      <c r="V43" s="6"/>
      <c r="W43" s="6"/>
    </row>
    <row r="44" spans="21:23" ht="12.75">
      <c r="U44" s="6"/>
      <c r="V44" s="6"/>
      <c r="W44" s="6"/>
    </row>
    <row r="45" spans="21:23" ht="12.75">
      <c r="U45" s="6"/>
      <c r="V45" s="6"/>
      <c r="W45" s="6"/>
    </row>
    <row r="46" spans="21:23" ht="12.75">
      <c r="U46" s="6"/>
      <c r="V46" s="6"/>
      <c r="W46" s="6"/>
    </row>
    <row r="47" spans="21:23" ht="12.75">
      <c r="U47" s="6"/>
      <c r="V47" s="6"/>
      <c r="W47" s="6"/>
    </row>
  </sheetData>
  <sheetProtection/>
  <mergeCells count="1">
    <mergeCell ref="T30:U30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E76"/>
  <sheetViews>
    <sheetView showGridLines="0" showRowColHeaders="0" zoomScaleSheetLayoutView="100" zoomScalePageLayoutView="0" workbookViewId="0" topLeftCell="A22">
      <selection activeCell="AH22" sqref="AH22"/>
    </sheetView>
  </sheetViews>
  <sheetFormatPr defaultColWidth="9.00390625" defaultRowHeight="12.75"/>
  <cols>
    <col min="1" max="29" width="3.28125" style="1" customWidth="1"/>
    <col min="30" max="16384" width="9.00390625" style="1" customWidth="1"/>
  </cols>
  <sheetData>
    <row r="1" spans="1:29" ht="12.75" customHeight="1">
      <c r="A1" s="1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1"/>
    </row>
    <row r="2" spans="1:29" ht="12.75" customHeight="1">
      <c r="A2" s="1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84</v>
      </c>
      <c r="S2" s="120"/>
      <c r="T2" s="120"/>
      <c r="U2" s="120"/>
      <c r="V2" s="120"/>
      <c r="W2" s="120"/>
      <c r="X2" s="120"/>
      <c r="Y2" s="120"/>
      <c r="Z2" s="120"/>
      <c r="AA2" s="27"/>
      <c r="AB2" s="27"/>
      <c r="AC2" s="62"/>
    </row>
    <row r="3" spans="1:29" ht="12.75" customHeight="1">
      <c r="A3" s="1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0" t="s">
        <v>85</v>
      </c>
      <c r="S3" s="120"/>
      <c r="T3" s="120"/>
      <c r="U3" s="120"/>
      <c r="V3" s="120"/>
      <c r="W3" s="120"/>
      <c r="X3" s="120"/>
      <c r="Y3" s="120"/>
      <c r="Z3" s="120"/>
      <c r="AA3" s="27"/>
      <c r="AB3" s="27"/>
      <c r="AC3" s="62"/>
    </row>
    <row r="4" spans="1:29" ht="12.75" customHeight="1" thickBot="1">
      <c r="A4" s="1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 t="s">
        <v>86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62"/>
    </row>
    <row r="5" spans="1:29" ht="19.5" customHeight="1" thickBot="1">
      <c r="A5" s="157" t="s">
        <v>124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</row>
    <row r="6" spans="1:29" ht="15.75" thickBot="1">
      <c r="A6" s="124" t="s">
        <v>0</v>
      </c>
      <c r="B6" s="125"/>
      <c r="C6" s="125"/>
      <c r="D6" s="125"/>
      <c r="E6" s="125"/>
      <c r="F6" s="125"/>
      <c r="G6" s="126"/>
      <c r="H6" s="155"/>
      <c r="I6" s="155"/>
      <c r="J6" s="155"/>
      <c r="K6" s="155"/>
      <c r="L6" s="155"/>
      <c r="M6" s="155"/>
      <c r="N6" s="155"/>
      <c r="O6" s="160" t="s">
        <v>1</v>
      </c>
      <c r="P6" s="161"/>
      <c r="Q6" s="161"/>
      <c r="R6" s="161"/>
      <c r="S6" s="161"/>
      <c r="T6" s="162"/>
      <c r="U6" s="121"/>
      <c r="V6" s="122"/>
      <c r="W6" s="122"/>
      <c r="X6" s="122"/>
      <c r="Y6" s="122"/>
      <c r="Z6" s="122"/>
      <c r="AA6" s="122"/>
      <c r="AB6" s="122"/>
      <c r="AC6" s="123"/>
    </row>
    <row r="7" spans="1:29" ht="15.75" thickBot="1">
      <c r="A7" s="149" t="s">
        <v>2</v>
      </c>
      <c r="B7" s="150"/>
      <c r="C7" s="150"/>
      <c r="D7" s="150"/>
      <c r="E7" s="150"/>
      <c r="F7" s="150"/>
      <c r="G7" s="151"/>
      <c r="H7" s="156"/>
      <c r="I7" s="156"/>
      <c r="J7" s="156"/>
      <c r="K7" s="156"/>
      <c r="L7" s="156"/>
      <c r="M7" s="156"/>
      <c r="N7" s="156"/>
      <c r="O7" s="163" t="s">
        <v>3</v>
      </c>
      <c r="P7" s="164"/>
      <c r="Q7" s="164"/>
      <c r="R7" s="164"/>
      <c r="S7" s="164"/>
      <c r="T7" s="165"/>
      <c r="U7" s="166"/>
      <c r="V7" s="167"/>
      <c r="W7" s="167"/>
      <c r="X7" s="167"/>
      <c r="Y7" s="167"/>
      <c r="Z7" s="167"/>
      <c r="AA7" s="167"/>
      <c r="AB7" s="167"/>
      <c r="AC7" s="168"/>
    </row>
    <row r="8" spans="1:29" ht="15.75" thickBot="1">
      <c r="A8" s="152" t="s">
        <v>4</v>
      </c>
      <c r="B8" s="153"/>
      <c r="C8" s="153"/>
      <c r="D8" s="153"/>
      <c r="E8" s="153"/>
      <c r="F8" s="153"/>
      <c r="G8" s="154"/>
      <c r="H8" s="155"/>
      <c r="I8" s="155"/>
      <c r="J8" s="155"/>
      <c r="K8" s="155"/>
      <c r="L8" s="155"/>
      <c r="M8" s="155"/>
      <c r="N8" s="155"/>
      <c r="O8" s="146" t="s">
        <v>5</v>
      </c>
      <c r="P8" s="147"/>
      <c r="Q8" s="147"/>
      <c r="R8" s="147"/>
      <c r="S8" s="147"/>
      <c r="T8" s="148"/>
      <c r="U8" s="121"/>
      <c r="V8" s="122"/>
      <c r="W8" s="122"/>
      <c r="X8" s="122"/>
      <c r="Y8" s="122"/>
      <c r="Z8" s="122"/>
      <c r="AA8" s="122"/>
      <c r="AB8" s="122"/>
      <c r="AC8" s="123"/>
    </row>
    <row r="9" spans="1:29" ht="16.5" customHeight="1" thickBot="1">
      <c r="A9" s="142" t="s">
        <v>6</v>
      </c>
      <c r="B9" s="143"/>
      <c r="C9" s="143"/>
      <c r="D9" s="143"/>
      <c r="E9" s="143"/>
      <c r="F9" s="143"/>
      <c r="G9" s="144"/>
      <c r="H9" s="142" t="s">
        <v>7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5"/>
    </row>
    <row r="10" spans="1:29" ht="8.25" customHeight="1">
      <c r="A10" s="110" t="s">
        <v>143</v>
      </c>
      <c r="B10" s="111"/>
      <c r="C10" s="111"/>
      <c r="D10" s="111"/>
      <c r="E10" s="111"/>
      <c r="F10" s="111"/>
      <c r="G10" s="1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3"/>
    </row>
    <row r="11" spans="1:29" ht="13.5" customHeight="1">
      <c r="A11" s="113"/>
      <c r="B11" s="114"/>
      <c r="C11" s="114"/>
      <c r="D11" s="114"/>
      <c r="E11" s="114"/>
      <c r="F11" s="114"/>
      <c r="G11" s="115"/>
      <c r="H11" s="2"/>
      <c r="I11" s="64" t="s">
        <v>77</v>
      </c>
      <c r="J11" s="2"/>
      <c r="K11" s="2"/>
      <c r="L11" s="2"/>
      <c r="M11" s="2"/>
      <c r="N11" s="2"/>
      <c r="O11" s="2"/>
      <c r="P11" s="2"/>
      <c r="Q11" s="2"/>
      <c r="R11" s="119">
        <f>VLOOKUP('Функциональная схема'!P2,'Функциональная схема'!P3:Q10,2,FALSE)</f>
        <v>120000</v>
      </c>
      <c r="S11" s="119"/>
      <c r="T11" s="119"/>
      <c r="U11" s="119"/>
      <c r="V11" s="119"/>
      <c r="W11" s="2" t="s">
        <v>49</v>
      </c>
      <c r="X11" s="2"/>
      <c r="Y11" s="2"/>
      <c r="Z11" s="2"/>
      <c r="AA11" s="2"/>
      <c r="AB11" s="2"/>
      <c r="AC11" s="63"/>
    </row>
    <row r="12" spans="1:29" ht="13.5" customHeight="1">
      <c r="A12" s="113"/>
      <c r="B12" s="114"/>
      <c r="C12" s="114"/>
      <c r="D12" s="114"/>
      <c r="E12" s="114"/>
      <c r="F12" s="114"/>
      <c r="G12" s="115"/>
      <c r="H12" s="2"/>
      <c r="I12" s="6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63"/>
    </row>
    <row r="13" spans="1:29" ht="13.5" customHeight="1">
      <c r="A13" s="113"/>
      <c r="B13" s="114"/>
      <c r="C13" s="114"/>
      <c r="D13" s="114"/>
      <c r="E13" s="114"/>
      <c r="F13" s="114"/>
      <c r="G13" s="115"/>
      <c r="H13" s="2"/>
      <c r="I13" s="65" t="s">
        <v>141</v>
      </c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63"/>
    </row>
    <row r="14" spans="1:29" ht="13.5" customHeight="1">
      <c r="A14" s="113"/>
      <c r="B14" s="114"/>
      <c r="C14" s="114"/>
      <c r="D14" s="114"/>
      <c r="E14" s="114"/>
      <c r="F14" s="114"/>
      <c r="G14" s="115"/>
      <c r="H14" s="2"/>
      <c r="I14" s="22" t="s">
        <v>68</v>
      </c>
      <c r="J14" s="4"/>
      <c r="K14" s="2"/>
      <c r="L14" s="100">
        <f>'Функциональная схема'!B5</f>
        <v>-34</v>
      </c>
      <c r="M14" s="100"/>
      <c r="N14" s="6" t="s">
        <v>70</v>
      </c>
      <c r="P14" s="92"/>
      <c r="Q14" s="95"/>
      <c r="R14" s="95"/>
      <c r="S14" s="2"/>
      <c r="T14" s="2"/>
      <c r="U14" s="2"/>
      <c r="V14" s="2"/>
      <c r="W14" s="2"/>
      <c r="X14" s="2"/>
      <c r="Y14" s="2"/>
      <c r="Z14" s="2"/>
      <c r="AA14" s="2"/>
      <c r="AB14" s="2"/>
      <c r="AC14" s="63"/>
    </row>
    <row r="15" spans="1:29" ht="13.5" customHeight="1">
      <c r="A15" s="113"/>
      <c r="B15" s="114"/>
      <c r="C15" s="114"/>
      <c r="D15" s="114"/>
      <c r="E15" s="114"/>
      <c r="F15" s="114"/>
      <c r="G15" s="115"/>
      <c r="H15" s="2"/>
      <c r="I15" s="65" t="s">
        <v>142</v>
      </c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63"/>
    </row>
    <row r="16" spans="1:29" ht="13.5" customHeight="1">
      <c r="A16" s="113"/>
      <c r="B16" s="114"/>
      <c r="C16" s="114"/>
      <c r="D16" s="114"/>
      <c r="E16" s="114"/>
      <c r="F16" s="114"/>
      <c r="G16" s="115"/>
      <c r="H16" s="2"/>
      <c r="I16" s="22" t="s">
        <v>68</v>
      </c>
      <c r="J16" s="4"/>
      <c r="K16" s="2"/>
      <c r="L16" s="100">
        <f>'Функциональная схема'!B8</f>
        <v>30</v>
      </c>
      <c r="M16" s="100"/>
      <c r="N16" s="6" t="s">
        <v>70</v>
      </c>
      <c r="P16" s="92"/>
      <c r="Q16" s="95"/>
      <c r="R16" s="95"/>
      <c r="S16" s="2"/>
      <c r="T16" s="2"/>
      <c r="U16" s="2"/>
      <c r="V16" s="2"/>
      <c r="W16" s="2"/>
      <c r="X16" s="2"/>
      <c r="Y16" s="2"/>
      <c r="Z16" s="2"/>
      <c r="AA16" s="2"/>
      <c r="AB16" s="2"/>
      <c r="AC16" s="63"/>
    </row>
    <row r="17" spans="1:29" ht="13.5" customHeight="1">
      <c r="A17" s="113"/>
      <c r="B17" s="114"/>
      <c r="C17" s="114"/>
      <c r="D17" s="114"/>
      <c r="E17" s="114"/>
      <c r="F17" s="114"/>
      <c r="G17" s="115"/>
      <c r="H17" s="2"/>
      <c r="I17" s="22" t="s">
        <v>69</v>
      </c>
      <c r="J17" s="4"/>
      <c r="K17" s="2"/>
      <c r="L17" s="100">
        <f>'Функциональная схема'!B9</f>
        <v>0</v>
      </c>
      <c r="M17" s="100"/>
      <c r="N17" s="6" t="s">
        <v>71</v>
      </c>
      <c r="P17" s="92"/>
      <c r="Q17" s="95"/>
      <c r="R17" s="95"/>
      <c r="S17" s="2"/>
      <c r="T17" s="2"/>
      <c r="U17" s="2"/>
      <c r="V17" s="2"/>
      <c r="W17" s="2"/>
      <c r="X17" s="2"/>
      <c r="Y17" s="2"/>
      <c r="Z17" s="2"/>
      <c r="AA17" s="2"/>
      <c r="AB17" s="2"/>
      <c r="AC17" s="63"/>
    </row>
    <row r="18" spans="1:29" ht="13.5" customHeight="1">
      <c r="A18" s="113"/>
      <c r="B18" s="114"/>
      <c r="C18" s="114"/>
      <c r="D18" s="114"/>
      <c r="E18" s="114"/>
      <c r="F18" s="114"/>
      <c r="G18" s="115"/>
      <c r="H18" s="2"/>
      <c r="I18" s="22"/>
      <c r="J18" s="4"/>
      <c r="K18" s="2"/>
      <c r="L18" s="97"/>
      <c r="M18" s="96"/>
      <c r="N18" s="6"/>
      <c r="P18" s="92"/>
      <c r="Q18" s="95"/>
      <c r="R18" s="95"/>
      <c r="S18" s="2"/>
      <c r="T18" s="2"/>
      <c r="U18" s="2"/>
      <c r="V18" s="2"/>
      <c r="W18" s="2"/>
      <c r="X18" s="2"/>
      <c r="Y18" s="2"/>
      <c r="Z18" s="2"/>
      <c r="AA18" s="2"/>
      <c r="AB18" s="2"/>
      <c r="AC18" s="63"/>
    </row>
    <row r="19" spans="1:29" ht="13.5" customHeight="1">
      <c r="A19" s="113"/>
      <c r="B19" s="114"/>
      <c r="C19" s="114"/>
      <c r="D19" s="114"/>
      <c r="E19" s="114"/>
      <c r="F19" s="114"/>
      <c r="G19" s="115"/>
      <c r="H19" s="2"/>
      <c r="I19" s="65" t="s">
        <v>108</v>
      </c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63"/>
    </row>
    <row r="20" spans="1:29" ht="12.75">
      <c r="A20" s="113"/>
      <c r="B20" s="114"/>
      <c r="C20" s="114"/>
      <c r="D20" s="114"/>
      <c r="E20" s="114"/>
      <c r="F20" s="114"/>
      <c r="G20" s="115"/>
      <c r="H20" s="2"/>
      <c r="I20" s="22" t="s">
        <v>68</v>
      </c>
      <c r="J20" s="4"/>
      <c r="K20" s="2"/>
      <c r="L20" s="100">
        <f>'Функциональная схема'!S5</f>
        <v>25</v>
      </c>
      <c r="M20" s="100"/>
      <c r="N20" s="6" t="s">
        <v>70</v>
      </c>
      <c r="P20" s="92" t="s">
        <v>72</v>
      </c>
      <c r="Q20" s="100">
        <f>'Функциональная схема'!V5</f>
        <v>5</v>
      </c>
      <c r="R20" s="100"/>
      <c r="S20" s="6" t="s">
        <v>70</v>
      </c>
      <c r="T20" s="2"/>
      <c r="U20" s="2"/>
      <c r="V20" s="2"/>
      <c r="W20" s="2"/>
      <c r="X20" s="4"/>
      <c r="Y20" s="4"/>
      <c r="Z20" s="4"/>
      <c r="AA20" s="4"/>
      <c r="AB20" s="4"/>
      <c r="AC20" s="63"/>
    </row>
    <row r="21" spans="1:29" ht="12.75">
      <c r="A21" s="113"/>
      <c r="B21" s="114"/>
      <c r="C21" s="114"/>
      <c r="D21" s="114"/>
      <c r="E21" s="114"/>
      <c r="F21" s="114"/>
      <c r="G21" s="115"/>
      <c r="H21" s="2"/>
      <c r="I21" s="22" t="s">
        <v>69</v>
      </c>
      <c r="J21" s="4"/>
      <c r="K21" s="2"/>
      <c r="L21" s="100">
        <f>'Функциональная схема'!S6</f>
        <v>0</v>
      </c>
      <c r="M21" s="100"/>
      <c r="N21" s="6" t="s">
        <v>71</v>
      </c>
      <c r="P21" s="92" t="s">
        <v>72</v>
      </c>
      <c r="Q21" s="100">
        <f>'Функциональная схема'!V6</f>
        <v>0</v>
      </c>
      <c r="R21" s="100"/>
      <c r="S21" s="6" t="s">
        <v>71</v>
      </c>
      <c r="T21" s="2"/>
      <c r="U21" s="2"/>
      <c r="V21" s="2"/>
      <c r="W21" s="2"/>
      <c r="X21" s="4"/>
      <c r="Y21" s="4"/>
      <c r="Z21" s="4"/>
      <c r="AA21" s="4"/>
      <c r="AB21" s="4"/>
      <c r="AC21" s="63"/>
    </row>
    <row r="22" spans="1:29" ht="13.5" customHeight="1">
      <c r="A22" s="113"/>
      <c r="B22" s="114"/>
      <c r="C22" s="114"/>
      <c r="D22" s="114"/>
      <c r="E22" s="114"/>
      <c r="F22" s="114"/>
      <c r="G22" s="115"/>
      <c r="H22" s="2"/>
      <c r="I22" s="65" t="s">
        <v>109</v>
      </c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63"/>
    </row>
    <row r="23" spans="1:29" ht="13.5" customHeight="1">
      <c r="A23" s="113"/>
      <c r="B23" s="114"/>
      <c r="C23" s="114"/>
      <c r="D23" s="114"/>
      <c r="E23" s="114"/>
      <c r="F23" s="114"/>
      <c r="G23" s="115"/>
      <c r="H23" s="2"/>
      <c r="I23" s="22" t="s">
        <v>68</v>
      </c>
      <c r="J23" s="4"/>
      <c r="K23" s="2"/>
      <c r="L23" s="100">
        <f>'Функциональная схема'!S8</f>
        <v>20</v>
      </c>
      <c r="M23" s="100"/>
      <c r="N23" s="6" t="s">
        <v>70</v>
      </c>
      <c r="P23" s="92" t="s">
        <v>72</v>
      </c>
      <c r="Q23" s="100">
        <f>'Функциональная схема'!V8</f>
        <v>3</v>
      </c>
      <c r="R23" s="100"/>
      <c r="S23" s="6" t="s">
        <v>70</v>
      </c>
      <c r="T23" s="2"/>
      <c r="U23" s="2"/>
      <c r="V23" s="2"/>
      <c r="W23" s="2"/>
      <c r="X23" s="2"/>
      <c r="Y23" s="2"/>
      <c r="Z23" s="2"/>
      <c r="AA23" s="2"/>
      <c r="AB23" s="2"/>
      <c r="AC23" s="63"/>
    </row>
    <row r="24" spans="1:29" ht="13.5" customHeight="1">
      <c r="A24" s="113"/>
      <c r="B24" s="114"/>
      <c r="C24" s="114"/>
      <c r="D24" s="114"/>
      <c r="E24" s="114"/>
      <c r="F24" s="114"/>
      <c r="G24" s="115"/>
      <c r="H24" s="2"/>
      <c r="I24" s="22" t="s">
        <v>69</v>
      </c>
      <c r="J24" s="4"/>
      <c r="K24" s="2"/>
      <c r="L24" s="100">
        <f>'Функциональная схема'!S9</f>
        <v>60</v>
      </c>
      <c r="M24" s="100"/>
      <c r="N24" s="6" t="s">
        <v>71</v>
      </c>
      <c r="P24" s="92" t="s">
        <v>72</v>
      </c>
      <c r="Q24" s="100">
        <f>'Функциональная схема'!V9</f>
        <v>5</v>
      </c>
      <c r="R24" s="100"/>
      <c r="S24" s="6" t="s">
        <v>71</v>
      </c>
      <c r="T24" s="2"/>
      <c r="U24" s="2"/>
      <c r="V24" s="2"/>
      <c r="W24" s="2"/>
      <c r="X24" s="2"/>
      <c r="Y24" s="2"/>
      <c r="Z24" s="2"/>
      <c r="AA24" s="2"/>
      <c r="AB24" s="2"/>
      <c r="AC24" s="63"/>
    </row>
    <row r="25" spans="1:29" ht="13.5" customHeight="1">
      <c r="A25" s="113"/>
      <c r="B25" s="114"/>
      <c r="C25" s="114"/>
      <c r="D25" s="114"/>
      <c r="E25" s="114"/>
      <c r="F25" s="114"/>
      <c r="G25" s="115"/>
      <c r="H25" s="2"/>
      <c r="I25" s="65"/>
      <c r="J25" s="4"/>
      <c r="K25" s="4"/>
      <c r="L25" s="4"/>
      <c r="M25" s="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63"/>
    </row>
    <row r="26" spans="1:29" ht="13.5" customHeight="1">
      <c r="A26" s="113"/>
      <c r="B26" s="114"/>
      <c r="C26" s="114"/>
      <c r="D26" s="114"/>
      <c r="E26" s="114"/>
      <c r="F26" s="114"/>
      <c r="G26" s="115"/>
      <c r="H26" s="2"/>
      <c r="I26" s="2" t="s">
        <v>82</v>
      </c>
      <c r="J26" s="2"/>
      <c r="K26" s="2"/>
      <c r="L26" s="2"/>
      <c r="M26" s="2"/>
      <c r="N26" s="2"/>
      <c r="O26" s="2"/>
      <c r="P26" s="2"/>
      <c r="Q26" s="119" t="str">
        <f>'Функциональная схема'!G3&amp;" х "&amp;'Функциональная схема'!G4&amp;" х "&amp;'Функциональная схема'!G5</f>
        <v>18000 х 12000 х 7000</v>
      </c>
      <c r="R26" s="119"/>
      <c r="S26" s="119"/>
      <c r="T26" s="119"/>
      <c r="U26" s="119"/>
      <c r="V26" s="119"/>
      <c r="W26" s="119"/>
      <c r="X26" s="2"/>
      <c r="Y26" s="2"/>
      <c r="Z26" s="2"/>
      <c r="AA26" s="2"/>
      <c r="AB26" s="2"/>
      <c r="AC26" s="63"/>
    </row>
    <row r="27" spans="1:29" ht="13.5" customHeight="1">
      <c r="A27" s="113"/>
      <c r="B27" s="114"/>
      <c r="C27" s="114"/>
      <c r="D27" s="114"/>
      <c r="E27" s="114"/>
      <c r="F27" s="114"/>
      <c r="G27" s="1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63"/>
    </row>
    <row r="28" spans="1:29" ht="13.5" customHeight="1">
      <c r="A28" s="113"/>
      <c r="B28" s="114"/>
      <c r="C28" s="114"/>
      <c r="D28" s="114"/>
      <c r="E28" s="114"/>
      <c r="F28" s="114"/>
      <c r="G28" s="115"/>
      <c r="H28" s="2"/>
      <c r="I28" s="2" t="s">
        <v>8</v>
      </c>
      <c r="J28" s="2"/>
      <c r="K28" s="2"/>
      <c r="L28" s="2"/>
      <c r="M28" s="2"/>
      <c r="N28" s="2"/>
      <c r="O28" s="2"/>
      <c r="P28" s="56">
        <f>IF('Функциональная схема'!J3=1,"V","")</f>
      </c>
      <c r="Q28" s="2" t="s">
        <v>9</v>
      </c>
      <c r="R28" s="2"/>
      <c r="S28" s="66"/>
      <c r="T28" s="56">
        <f>IF('Функциональная схема'!J3=2,"V","")</f>
      </c>
      <c r="U28" s="2" t="s">
        <v>10</v>
      </c>
      <c r="V28" s="2"/>
      <c r="W28" s="2"/>
      <c r="X28" s="56" t="str">
        <f>IF('Функциональная схема'!J3=3,"V","")</f>
        <v>V</v>
      </c>
      <c r="Y28" s="4" t="s">
        <v>135</v>
      </c>
      <c r="Z28" s="2"/>
      <c r="AA28" s="2"/>
      <c r="AB28" s="2"/>
      <c r="AC28" s="63"/>
    </row>
    <row r="29" spans="1:29" ht="13.5" customHeight="1">
      <c r="A29" s="113"/>
      <c r="B29" s="114"/>
      <c r="C29" s="114"/>
      <c r="D29" s="114"/>
      <c r="E29" s="114"/>
      <c r="F29" s="114"/>
      <c r="G29" s="1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"/>
      <c r="Y29" s="4"/>
      <c r="Z29" s="2"/>
      <c r="AA29" s="2"/>
      <c r="AB29" s="2"/>
      <c r="AC29" s="63"/>
    </row>
    <row r="30" spans="1:29" ht="13.5" customHeight="1">
      <c r="A30" s="113"/>
      <c r="B30" s="114"/>
      <c r="C30" s="114"/>
      <c r="D30" s="114"/>
      <c r="E30" s="114"/>
      <c r="F30" s="114"/>
      <c r="G30" s="115"/>
      <c r="H30" s="2"/>
      <c r="I30" s="56" t="str">
        <f>IF('Функциональная схема'!J6=1,"V","")</f>
        <v>V</v>
      </c>
      <c r="J30" s="2"/>
      <c r="K30" s="2" t="s">
        <v>35</v>
      </c>
      <c r="L30" s="2"/>
      <c r="M30" s="2"/>
      <c r="N30" s="2"/>
      <c r="O30" s="2"/>
      <c r="P30" s="6"/>
      <c r="Q30" s="2"/>
      <c r="R30" s="2"/>
      <c r="S30" s="6"/>
      <c r="T30" s="2"/>
      <c r="U30" s="2"/>
      <c r="V30" s="2"/>
      <c r="W30" s="2"/>
      <c r="X30" s="2"/>
      <c r="Y30" s="2"/>
      <c r="Z30" s="2"/>
      <c r="AA30" s="2"/>
      <c r="AB30" s="2"/>
      <c r="AC30" s="63"/>
    </row>
    <row r="31" spans="1:29" ht="8.25" customHeight="1" thickBot="1">
      <c r="A31" s="116"/>
      <c r="B31" s="117"/>
      <c r="C31" s="117"/>
      <c r="D31" s="117"/>
      <c r="E31" s="117"/>
      <c r="F31" s="117"/>
      <c r="G31" s="11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63"/>
    </row>
    <row r="32" spans="1:29" ht="8.25" customHeight="1">
      <c r="A32" s="101" t="s">
        <v>11</v>
      </c>
      <c r="B32" s="102"/>
      <c r="C32" s="102"/>
      <c r="D32" s="102"/>
      <c r="E32" s="102"/>
      <c r="F32" s="102"/>
      <c r="G32" s="103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1"/>
    </row>
    <row r="33" spans="1:29" ht="13.5" customHeight="1">
      <c r="A33" s="104"/>
      <c r="B33" s="105"/>
      <c r="C33" s="105"/>
      <c r="D33" s="105"/>
      <c r="E33" s="105"/>
      <c r="F33" s="105"/>
      <c r="G33" s="106"/>
      <c r="H33" s="55"/>
      <c r="I33" s="57">
        <f>IF('Функциональная схема'!B17=1,IF('Функциональная схема'!D23=1,"V",""),"")</f>
      </c>
      <c r="J33" s="55"/>
      <c r="K33" s="55" t="s">
        <v>12</v>
      </c>
      <c r="L33" s="55"/>
      <c r="M33" s="55"/>
      <c r="N33" s="55"/>
      <c r="O33" s="55"/>
      <c r="P33" s="57" t="str">
        <f>IF('Функциональная схема'!B17=1,IF('Функциональная схема'!D23&gt;1,"V",""),"")</f>
        <v>V</v>
      </c>
      <c r="Q33" s="55"/>
      <c r="R33" s="55" t="s">
        <v>106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67"/>
    </row>
    <row r="34" spans="1:29" ht="8.25" customHeight="1" thickBot="1">
      <c r="A34" s="107"/>
      <c r="B34" s="108"/>
      <c r="C34" s="108"/>
      <c r="D34" s="108"/>
      <c r="E34" s="108"/>
      <c r="F34" s="108"/>
      <c r="G34" s="109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3"/>
    </row>
    <row r="35" spans="1:29" ht="8.25" customHeight="1">
      <c r="A35" s="110" t="s">
        <v>13</v>
      </c>
      <c r="B35" s="111"/>
      <c r="C35" s="111"/>
      <c r="D35" s="111"/>
      <c r="E35" s="111"/>
      <c r="F35" s="111"/>
      <c r="G35" s="112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5"/>
    </row>
    <row r="36" spans="1:29" ht="13.5" customHeight="1">
      <c r="A36" s="113"/>
      <c r="B36" s="114"/>
      <c r="C36" s="114"/>
      <c r="D36" s="114"/>
      <c r="E36" s="114"/>
      <c r="F36" s="114"/>
      <c r="G36" s="115"/>
      <c r="H36" s="2"/>
      <c r="I36" s="57">
        <f>IF('Функциональная схема'!C12=0,"V","")</f>
      </c>
      <c r="J36" s="2"/>
      <c r="K36" s="2" t="s">
        <v>14</v>
      </c>
      <c r="L36" s="2"/>
      <c r="M36" s="2"/>
      <c r="N36" s="2"/>
      <c r="O36" s="2"/>
      <c r="P36" s="2"/>
      <c r="Q36" s="2"/>
      <c r="R36" s="68"/>
      <c r="S36" s="68"/>
      <c r="T36" s="68"/>
      <c r="U36" s="68"/>
      <c r="V36" s="68"/>
      <c r="W36" s="68"/>
      <c r="X36" s="2"/>
      <c r="Y36" s="2"/>
      <c r="Z36" s="2"/>
      <c r="AA36" s="2"/>
      <c r="AB36" s="2"/>
      <c r="AC36" s="63"/>
    </row>
    <row r="37" spans="1:29" ht="13.5" customHeight="1">
      <c r="A37" s="113"/>
      <c r="B37" s="114"/>
      <c r="C37" s="114"/>
      <c r="D37" s="114"/>
      <c r="E37" s="114"/>
      <c r="F37" s="114"/>
      <c r="G37" s="115"/>
      <c r="H37" s="2"/>
      <c r="I37" s="57">
        <f>IF('Функциональная схема'!C12=1,IF('Функциональная схема'!F13=1,"V",""),"")</f>
      </c>
      <c r="J37" s="2"/>
      <c r="K37" s="2" t="s">
        <v>12</v>
      </c>
      <c r="L37" s="2"/>
      <c r="M37" s="2"/>
      <c r="N37" s="2"/>
      <c r="O37" s="2"/>
      <c r="P37" s="2"/>
      <c r="Q37" s="2"/>
      <c r="R37" s="68"/>
      <c r="S37" s="68"/>
      <c r="T37" s="68"/>
      <c r="U37" s="68"/>
      <c r="V37" s="68"/>
      <c r="W37" s="68"/>
      <c r="X37" s="2"/>
      <c r="Y37" s="2"/>
      <c r="Z37" s="2"/>
      <c r="AA37" s="2"/>
      <c r="AB37" s="2"/>
      <c r="AC37" s="63"/>
    </row>
    <row r="38" spans="1:29" ht="13.5" customHeight="1">
      <c r="A38" s="113"/>
      <c r="B38" s="114"/>
      <c r="C38" s="114"/>
      <c r="D38" s="114"/>
      <c r="E38" s="114"/>
      <c r="F38" s="114"/>
      <c r="G38" s="115"/>
      <c r="H38" s="2"/>
      <c r="I38" s="57" t="str">
        <f>IF('Функциональная схема'!C12=1,IF('Функциональная схема'!F13&gt;1,"V",""),"")</f>
        <v>V</v>
      </c>
      <c r="J38" s="2"/>
      <c r="K38" s="4" t="s">
        <v>106</v>
      </c>
      <c r="L38" s="2"/>
      <c r="M38" s="2"/>
      <c r="N38" s="2"/>
      <c r="O38" s="2"/>
      <c r="P38" s="2"/>
      <c r="Q38" s="2"/>
      <c r="R38" s="68"/>
      <c r="S38" s="68"/>
      <c r="T38" s="68"/>
      <c r="U38" s="68"/>
      <c r="V38" s="68"/>
      <c r="W38" s="68"/>
      <c r="X38" s="2"/>
      <c r="Y38" s="2"/>
      <c r="Z38" s="2"/>
      <c r="AA38" s="2"/>
      <c r="AB38" s="2"/>
      <c r="AC38" s="63"/>
    </row>
    <row r="39" spans="1:29" ht="8.25" customHeight="1" thickBot="1">
      <c r="A39" s="116"/>
      <c r="B39" s="117"/>
      <c r="C39" s="117"/>
      <c r="D39" s="117"/>
      <c r="E39" s="117"/>
      <c r="F39" s="117"/>
      <c r="G39" s="118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</row>
    <row r="40" spans="1:29" ht="8.25" customHeight="1">
      <c r="A40" s="101" t="s">
        <v>15</v>
      </c>
      <c r="B40" s="102"/>
      <c r="C40" s="102"/>
      <c r="D40" s="102"/>
      <c r="E40" s="102"/>
      <c r="F40" s="102"/>
      <c r="G40" s="103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1"/>
    </row>
    <row r="41" spans="1:29" ht="13.5" customHeight="1">
      <c r="A41" s="104"/>
      <c r="B41" s="105"/>
      <c r="C41" s="105"/>
      <c r="D41" s="105"/>
      <c r="E41" s="105"/>
      <c r="F41" s="105"/>
      <c r="G41" s="106"/>
      <c r="H41" s="55"/>
      <c r="I41" s="57">
        <f>IF('Функциональная схема'!E17=0,"V","")</f>
      </c>
      <c r="J41" s="55"/>
      <c r="K41" s="55" t="s">
        <v>14</v>
      </c>
      <c r="L41" s="55"/>
      <c r="M41" s="55"/>
      <c r="N41" s="55"/>
      <c r="O41" s="55"/>
      <c r="P41" s="55"/>
      <c r="Q41" s="55"/>
      <c r="R41" s="55"/>
      <c r="S41" s="55"/>
      <c r="T41" s="55"/>
      <c r="U41" s="57">
        <f>IF('Функциональная схема'!E25=1,"V","")</f>
      </c>
      <c r="V41" s="55"/>
      <c r="W41" s="55" t="s">
        <v>104</v>
      </c>
      <c r="X41" s="55"/>
      <c r="Y41" s="55"/>
      <c r="Z41" s="55"/>
      <c r="AA41" s="55"/>
      <c r="AB41" s="55"/>
      <c r="AC41" s="67"/>
    </row>
    <row r="42" spans="1:29" ht="13.5" customHeight="1">
      <c r="A42" s="104"/>
      <c r="B42" s="105"/>
      <c r="C42" s="105"/>
      <c r="D42" s="105"/>
      <c r="E42" s="105"/>
      <c r="F42" s="105"/>
      <c r="G42" s="106"/>
      <c r="H42" s="55"/>
      <c r="I42" s="55" t="s">
        <v>16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67"/>
    </row>
    <row r="43" spans="1:29" ht="13.5" customHeight="1">
      <c r="A43" s="104"/>
      <c r="B43" s="105"/>
      <c r="C43" s="105"/>
      <c r="D43" s="105"/>
      <c r="E43" s="105"/>
      <c r="F43" s="105"/>
      <c r="G43" s="106"/>
      <c r="H43" s="55"/>
      <c r="I43" s="57" t="str">
        <f>IF(I41="V","",IF('Функциональная схема'!E23=1,"V",""))</f>
        <v>V</v>
      </c>
      <c r="J43" s="55" t="s">
        <v>17</v>
      </c>
      <c r="K43" s="69"/>
      <c r="L43" s="57">
        <f>IF(I41="V","",IF('Функциональная схема'!E23=2,"V",""))</f>
      </c>
      <c r="M43" s="55" t="s">
        <v>18</v>
      </c>
      <c r="N43" s="69"/>
      <c r="O43" s="57">
        <f>IF(I41="V","",IF('Функциональная схема'!E23=3,"V",""))</f>
      </c>
      <c r="P43" s="55" t="s">
        <v>19</v>
      </c>
      <c r="Q43" s="69"/>
      <c r="R43" s="57">
        <f>IF(I41="V","",IF('Функциональная схема'!E23=4,"V",""))</f>
      </c>
      <c r="S43" s="55" t="s">
        <v>20</v>
      </c>
      <c r="T43" s="69"/>
      <c r="U43" s="57">
        <f>IF(I41="V","",IF('Функциональная схема'!E23=5,"V",""))</f>
      </c>
      <c r="V43" s="55" t="s">
        <v>21</v>
      </c>
      <c r="W43" s="69"/>
      <c r="X43" s="55"/>
      <c r="Y43" s="55"/>
      <c r="Z43" s="55"/>
      <c r="AA43" s="55"/>
      <c r="AB43" s="55"/>
      <c r="AC43" s="67"/>
    </row>
    <row r="44" spans="1:29" ht="8.25" customHeight="1" thickBot="1">
      <c r="A44" s="107"/>
      <c r="B44" s="108"/>
      <c r="C44" s="108"/>
      <c r="D44" s="108"/>
      <c r="E44" s="108"/>
      <c r="F44" s="108"/>
      <c r="G44" s="109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3"/>
    </row>
    <row r="45" spans="1:29" ht="8.25" customHeight="1">
      <c r="A45" s="110" t="s">
        <v>22</v>
      </c>
      <c r="B45" s="111"/>
      <c r="C45" s="111"/>
      <c r="D45" s="111"/>
      <c r="E45" s="111"/>
      <c r="F45" s="111"/>
      <c r="G45" s="11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</row>
    <row r="46" spans="1:29" ht="13.5" customHeight="1">
      <c r="A46" s="113"/>
      <c r="B46" s="114"/>
      <c r="C46" s="114"/>
      <c r="D46" s="114"/>
      <c r="E46" s="114"/>
      <c r="F46" s="114"/>
      <c r="G46" s="115"/>
      <c r="H46" s="2"/>
      <c r="I46" s="2" t="s">
        <v>81</v>
      </c>
      <c r="J46" s="2"/>
      <c r="K46" s="2"/>
      <c r="L46" s="2"/>
      <c r="M46" s="2"/>
      <c r="N46" s="2"/>
      <c r="O46" s="89" t="s">
        <v>80</v>
      </c>
      <c r="P46" s="100">
        <f>'Функциональная схема'!I23</f>
        <v>110</v>
      </c>
      <c r="Q46" s="100"/>
      <c r="R46" s="2" t="s">
        <v>70</v>
      </c>
      <c r="S46" s="2"/>
      <c r="T46" s="89" t="s">
        <v>126</v>
      </c>
      <c r="U46" s="100">
        <f>'Функциональная схема'!I24</f>
        <v>68</v>
      </c>
      <c r="V46" s="100"/>
      <c r="W46" s="2" t="s">
        <v>70</v>
      </c>
      <c r="X46" s="5" t="s">
        <v>122</v>
      </c>
      <c r="Y46" s="2"/>
      <c r="Z46" s="100">
        <f>'Функциональная схема'!I25</f>
        <v>0.4</v>
      </c>
      <c r="AA46" s="100"/>
      <c r="AB46" s="2" t="str">
        <f>'Функциональная схема'!J25</f>
        <v>bar</v>
      </c>
      <c r="AC46" s="63"/>
    </row>
    <row r="47" spans="1:29" ht="13.5" customHeight="1">
      <c r="A47" s="113"/>
      <c r="B47" s="114"/>
      <c r="C47" s="114"/>
      <c r="D47" s="114"/>
      <c r="E47" s="114"/>
      <c r="F47" s="114"/>
      <c r="G47" s="115"/>
      <c r="H47" s="2"/>
      <c r="I47" s="57">
        <f>IF('Функциональная схема'!O17=1,"V","")</f>
      </c>
      <c r="J47" s="2"/>
      <c r="K47" s="2" t="s">
        <v>83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63"/>
    </row>
    <row r="48" spans="1:29" ht="13.5" customHeight="1">
      <c r="A48" s="113"/>
      <c r="B48" s="114"/>
      <c r="C48" s="114"/>
      <c r="D48" s="114"/>
      <c r="E48" s="114"/>
      <c r="F48" s="114"/>
      <c r="G48" s="115"/>
      <c r="H48" s="2"/>
      <c r="I48" s="57">
        <f>IF('Функциональная схема'!G27=1,"V","")</f>
      </c>
      <c r="J48" s="2"/>
      <c r="K48" s="2" t="s">
        <v>23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63"/>
    </row>
    <row r="49" spans="1:29" ht="8.25" customHeight="1" thickBot="1">
      <c r="A49" s="116"/>
      <c r="B49" s="117"/>
      <c r="C49" s="117"/>
      <c r="D49" s="117"/>
      <c r="E49" s="117"/>
      <c r="F49" s="117"/>
      <c r="G49" s="118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</row>
    <row r="50" spans="1:29" ht="8.25" customHeight="1">
      <c r="A50" s="101" t="s">
        <v>24</v>
      </c>
      <c r="B50" s="102"/>
      <c r="C50" s="102"/>
      <c r="D50" s="102"/>
      <c r="E50" s="102"/>
      <c r="F50" s="102"/>
      <c r="G50" s="103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1"/>
    </row>
    <row r="51" spans="1:29" ht="12.75">
      <c r="A51" s="104"/>
      <c r="B51" s="105"/>
      <c r="C51" s="105"/>
      <c r="D51" s="105"/>
      <c r="E51" s="105"/>
      <c r="F51" s="105"/>
      <c r="G51" s="106"/>
      <c r="H51" s="55"/>
      <c r="I51" s="58">
        <f>IF('Функциональная схема'!M17=0,"V","")</f>
      </c>
      <c r="J51" s="55"/>
      <c r="K51" s="55" t="s">
        <v>14</v>
      </c>
      <c r="L51" s="55"/>
      <c r="M51" s="55"/>
      <c r="N51" s="58" t="str">
        <f>IF('Функциональная схема'!M17=1,"V","")</f>
        <v>V</v>
      </c>
      <c r="O51" s="55"/>
      <c r="P51" s="55" t="s">
        <v>25</v>
      </c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67"/>
    </row>
    <row r="52" spans="1:29" ht="12.75">
      <c r="A52" s="104"/>
      <c r="B52" s="105"/>
      <c r="C52" s="105"/>
      <c r="D52" s="105"/>
      <c r="E52" s="105"/>
      <c r="F52" s="105"/>
      <c r="G52" s="106"/>
      <c r="H52" s="55"/>
      <c r="I52" s="55" t="s">
        <v>26</v>
      </c>
      <c r="J52" s="55"/>
      <c r="K52" s="69"/>
      <c r="L52" s="69"/>
      <c r="M52" s="69"/>
      <c r="N52" s="69"/>
      <c r="O52" s="69"/>
      <c r="P52" s="55"/>
      <c r="Q52" s="55"/>
      <c r="R52" s="55"/>
      <c r="S52" s="55"/>
      <c r="T52" s="55"/>
      <c r="U52" s="69"/>
      <c r="V52" s="69"/>
      <c r="W52" s="69"/>
      <c r="X52" s="55"/>
      <c r="Y52" s="55"/>
      <c r="Z52" s="55"/>
      <c r="AA52" s="55"/>
      <c r="AB52" s="55"/>
      <c r="AC52" s="67"/>
    </row>
    <row r="53" spans="1:29" ht="12.75">
      <c r="A53" s="104"/>
      <c r="B53" s="105"/>
      <c r="C53" s="105"/>
      <c r="D53" s="105"/>
      <c r="E53" s="105"/>
      <c r="F53" s="105"/>
      <c r="G53" s="106"/>
      <c r="H53" s="55"/>
      <c r="I53" s="58" t="str">
        <f>IF(N51="V",IF('Функциональная схема'!O23=1,"V",""),"")</f>
        <v>V</v>
      </c>
      <c r="J53" s="55"/>
      <c r="K53" s="55" t="s">
        <v>27</v>
      </c>
      <c r="L53" s="69"/>
      <c r="M53" s="69"/>
      <c r="N53" s="69"/>
      <c r="O53" s="55"/>
      <c r="P53" s="55"/>
      <c r="Q53" s="55"/>
      <c r="R53" s="58">
        <f>IF(N51="V",IF('Функциональная схема'!O23=0,"V",""),"")</f>
      </c>
      <c r="S53" s="55"/>
      <c r="T53" s="55" t="s">
        <v>28</v>
      </c>
      <c r="U53" s="69"/>
      <c r="V53" s="69"/>
      <c r="W53" s="69"/>
      <c r="X53" s="55"/>
      <c r="Y53" s="55"/>
      <c r="Z53" s="55"/>
      <c r="AA53" s="55"/>
      <c r="AB53" s="55"/>
      <c r="AC53" s="67"/>
    </row>
    <row r="54" spans="1:29" ht="8.25" customHeight="1" thickBot="1">
      <c r="A54" s="107"/>
      <c r="B54" s="108"/>
      <c r="C54" s="108"/>
      <c r="D54" s="108"/>
      <c r="E54" s="108"/>
      <c r="F54" s="108"/>
      <c r="G54" s="109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3"/>
    </row>
    <row r="55" spans="1:29" ht="8.25" customHeight="1">
      <c r="A55" s="110" t="s">
        <v>29</v>
      </c>
      <c r="B55" s="111"/>
      <c r="C55" s="111"/>
      <c r="D55" s="111"/>
      <c r="E55" s="111"/>
      <c r="F55" s="111"/>
      <c r="G55" s="11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5"/>
    </row>
    <row r="56" spans="1:31" ht="13.5" customHeight="1">
      <c r="A56" s="113"/>
      <c r="B56" s="114"/>
      <c r="C56" s="114"/>
      <c r="D56" s="114"/>
      <c r="E56" s="114"/>
      <c r="F56" s="114"/>
      <c r="G56" s="115"/>
      <c r="H56" s="2"/>
      <c r="I56" s="57" t="str">
        <f>IF('Функциональная схема'!J17=0,"V","")</f>
        <v>V</v>
      </c>
      <c r="J56" s="2"/>
      <c r="K56" s="4" t="s">
        <v>14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63"/>
      <c r="AD56" s="2"/>
      <c r="AE56" s="2"/>
    </row>
    <row r="57" spans="1:31" ht="13.5" customHeight="1">
      <c r="A57" s="113"/>
      <c r="B57" s="114"/>
      <c r="C57" s="114"/>
      <c r="D57" s="114"/>
      <c r="E57" s="114"/>
      <c r="F57" s="114"/>
      <c r="G57" s="115"/>
      <c r="H57" s="2"/>
      <c r="I57" s="2" t="s">
        <v>127</v>
      </c>
      <c r="J57" s="2"/>
      <c r="K57" s="2"/>
      <c r="L57" s="2"/>
      <c r="M57" s="2"/>
      <c r="O57" s="2"/>
      <c r="R57" s="89" t="s">
        <v>80</v>
      </c>
      <c r="S57" s="100">
        <f>IF(I56="",'Функциональная схема'!L23,"")</f>
      </c>
      <c r="T57" s="100"/>
      <c r="U57" s="2" t="s">
        <v>70</v>
      </c>
      <c r="W57" s="89" t="s">
        <v>126</v>
      </c>
      <c r="X57" s="100">
        <f>IF(I56="",'Функциональная схема'!L24,"")</f>
      </c>
      <c r="Y57" s="100"/>
      <c r="Z57" s="2" t="s">
        <v>70</v>
      </c>
      <c r="AC57" s="63"/>
      <c r="AD57" s="2"/>
      <c r="AE57" s="2"/>
    </row>
    <row r="58" spans="1:31" ht="8.25" customHeight="1" thickBot="1">
      <c r="A58" s="116"/>
      <c r="B58" s="117"/>
      <c r="C58" s="117"/>
      <c r="D58" s="117"/>
      <c r="E58" s="117"/>
      <c r="F58" s="117"/>
      <c r="G58" s="118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2"/>
      <c r="AE58" s="2"/>
    </row>
    <row r="59" spans="1:29" s="3" customFormat="1" ht="14.25" customHeight="1">
      <c r="A59" s="133" t="s">
        <v>51</v>
      </c>
      <c r="B59" s="134"/>
      <c r="C59" s="134"/>
      <c r="D59" s="134"/>
      <c r="E59" s="134"/>
      <c r="F59" s="134"/>
      <c r="G59" s="135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8"/>
      <c r="U59" s="70"/>
      <c r="V59" s="70"/>
      <c r="W59" s="70"/>
      <c r="X59" s="70"/>
      <c r="Y59" s="70"/>
      <c r="Z59" s="70"/>
      <c r="AA59" s="70"/>
      <c r="AB59" s="70"/>
      <c r="AC59" s="71"/>
    </row>
    <row r="60" spans="1:29" s="3" customFormat="1" ht="12.75">
      <c r="A60" s="136"/>
      <c r="B60" s="137"/>
      <c r="C60" s="137"/>
      <c r="D60" s="137"/>
      <c r="E60" s="137"/>
      <c r="F60" s="137"/>
      <c r="G60" s="138"/>
      <c r="H60" s="55"/>
      <c r="I60" s="57" t="str">
        <f>IF('Функциональная схема'!V26=1,"V","")</f>
        <v>V</v>
      </c>
      <c r="J60" s="55"/>
      <c r="K60" s="55" t="s">
        <v>42</v>
      </c>
      <c r="L60" s="55"/>
      <c r="M60" s="55"/>
      <c r="N60" s="55"/>
      <c r="O60" s="55"/>
      <c r="P60" s="55"/>
      <c r="Q60" s="55"/>
      <c r="R60" s="55"/>
      <c r="S60" s="55"/>
      <c r="T60" s="59"/>
      <c r="U60" s="55"/>
      <c r="V60" s="57">
        <f>IF('Функциональная схема'!V26=2,"V","")</f>
      </c>
      <c r="W60" s="55"/>
      <c r="X60" s="55" t="s">
        <v>46</v>
      </c>
      <c r="Y60" s="55"/>
      <c r="Z60" s="55"/>
      <c r="AA60" s="55"/>
      <c r="AB60" s="55"/>
      <c r="AC60" s="67"/>
    </row>
    <row r="61" spans="1:29" s="3" customFormat="1" ht="12.75">
      <c r="A61" s="136"/>
      <c r="B61" s="137"/>
      <c r="C61" s="137"/>
      <c r="D61" s="137"/>
      <c r="E61" s="137"/>
      <c r="F61" s="137"/>
      <c r="G61" s="138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9"/>
      <c r="U61" s="55"/>
      <c r="V61" s="55"/>
      <c r="W61" s="55"/>
      <c r="X61" s="55"/>
      <c r="Y61" s="55"/>
      <c r="Z61" s="55"/>
      <c r="AA61" s="55"/>
      <c r="AB61" s="55"/>
      <c r="AC61" s="67"/>
    </row>
    <row r="62" spans="1:29" s="3" customFormat="1" ht="12.75">
      <c r="A62" s="136"/>
      <c r="B62" s="137"/>
      <c r="C62" s="137"/>
      <c r="D62" s="137"/>
      <c r="E62" s="137"/>
      <c r="F62" s="137"/>
      <c r="G62" s="138"/>
      <c r="H62" s="55"/>
      <c r="I62" s="55" t="s">
        <v>36</v>
      </c>
      <c r="J62" s="55"/>
      <c r="K62" s="100" t="str">
        <f>IF($I$60="V",'Функциональная схема'!R27,"")</f>
        <v>ВЦ4-76-20</v>
      </c>
      <c r="L62" s="100"/>
      <c r="M62" s="100"/>
      <c r="N62" s="100"/>
      <c r="O62" s="100"/>
      <c r="P62" s="100"/>
      <c r="Q62" s="55"/>
      <c r="R62" s="55"/>
      <c r="S62" s="55"/>
      <c r="T62" s="59"/>
      <c r="U62" s="55"/>
      <c r="V62" s="55" t="s">
        <v>47</v>
      </c>
      <c r="W62" s="55"/>
      <c r="X62" s="55"/>
      <c r="Y62" s="55"/>
      <c r="Z62" s="55"/>
      <c r="AA62" s="55"/>
      <c r="AB62" s="55"/>
      <c r="AC62" s="67"/>
    </row>
    <row r="63" spans="1:29" s="3" customFormat="1" ht="12.75">
      <c r="A63" s="136"/>
      <c r="B63" s="137"/>
      <c r="C63" s="137"/>
      <c r="D63" s="137"/>
      <c r="E63" s="137"/>
      <c r="F63" s="137"/>
      <c r="G63" s="138"/>
      <c r="H63" s="55"/>
      <c r="I63" s="55" t="s">
        <v>39</v>
      </c>
      <c r="J63" s="55"/>
      <c r="K63" s="55"/>
      <c r="L63" s="55"/>
      <c r="M63" s="55"/>
      <c r="N63" s="100">
        <f>IF($I$60="V",'Функциональная схема'!R28,"")</f>
        <v>465</v>
      </c>
      <c r="O63" s="100"/>
      <c r="P63" s="100"/>
      <c r="Q63" s="55" t="s">
        <v>38</v>
      </c>
      <c r="R63" s="55"/>
      <c r="S63" s="55"/>
      <c r="T63" s="59"/>
      <c r="U63" s="55"/>
      <c r="V63" s="100">
        <f>IF(V60="V",'Функциональная схема'!U27,"")</f>
      </c>
      <c r="W63" s="100"/>
      <c r="X63" s="100"/>
      <c r="Y63" s="100"/>
      <c r="Z63" s="100"/>
      <c r="AA63" s="100"/>
      <c r="AB63" s="55" t="s">
        <v>50</v>
      </c>
      <c r="AC63" s="67"/>
    </row>
    <row r="64" spans="1:29" s="3" customFormat="1" ht="12.75">
      <c r="A64" s="136"/>
      <c r="B64" s="137"/>
      <c r="C64" s="137"/>
      <c r="D64" s="137"/>
      <c r="E64" s="137"/>
      <c r="F64" s="137"/>
      <c r="G64" s="138"/>
      <c r="H64" s="55"/>
      <c r="I64" s="55" t="s">
        <v>44</v>
      </c>
      <c r="J64" s="55"/>
      <c r="K64" s="55"/>
      <c r="L64" s="55"/>
      <c r="M64" s="55"/>
      <c r="N64" s="100">
        <f>IF($I$60="V",'Функциональная схема'!R29,"")</f>
        <v>55</v>
      </c>
      <c r="O64" s="100"/>
      <c r="P64" s="100"/>
      <c r="Q64" s="55" t="s">
        <v>37</v>
      </c>
      <c r="R64" s="55"/>
      <c r="S64" s="55"/>
      <c r="T64" s="59"/>
      <c r="U64" s="55"/>
      <c r="V64" s="55"/>
      <c r="W64" s="55"/>
      <c r="X64" s="55"/>
      <c r="Y64" s="55"/>
      <c r="Z64" s="55"/>
      <c r="AA64" s="55"/>
      <c r="AB64" s="55"/>
      <c r="AC64" s="67"/>
    </row>
    <row r="65" spans="1:29" s="3" customFormat="1" ht="12.75">
      <c r="A65" s="136"/>
      <c r="B65" s="137"/>
      <c r="C65" s="137"/>
      <c r="D65" s="137"/>
      <c r="E65" s="137"/>
      <c r="F65" s="137"/>
      <c r="G65" s="138"/>
      <c r="H65" s="55"/>
      <c r="I65" s="55" t="s">
        <v>45</v>
      </c>
      <c r="J65" s="55"/>
      <c r="K65" s="55"/>
      <c r="L65" s="55"/>
      <c r="M65" s="55"/>
      <c r="N65" s="55"/>
      <c r="O65" s="100">
        <f>IF($I$60="V",'Функциональная схема'!R30,"")</f>
        <v>980</v>
      </c>
      <c r="P65" s="100"/>
      <c r="Q65" s="55" t="s">
        <v>38</v>
      </c>
      <c r="R65" s="55"/>
      <c r="S65" s="55"/>
      <c r="T65" s="59"/>
      <c r="U65" s="55"/>
      <c r="V65" s="55" t="s">
        <v>48</v>
      </c>
      <c r="W65" s="55"/>
      <c r="X65" s="55"/>
      <c r="Y65" s="55"/>
      <c r="Z65" s="55"/>
      <c r="AA65" s="55"/>
      <c r="AB65" s="55"/>
      <c r="AC65" s="67"/>
    </row>
    <row r="66" spans="1:29" s="3" customFormat="1" ht="14.25">
      <c r="A66" s="136"/>
      <c r="B66" s="137"/>
      <c r="C66" s="137"/>
      <c r="D66" s="137"/>
      <c r="E66" s="137"/>
      <c r="F66" s="137"/>
      <c r="G66" s="138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9"/>
      <c r="U66" s="55"/>
      <c r="V66" s="119">
        <f>IF(V60="V",'Функциональная схема'!T30,"")</f>
      </c>
      <c r="W66" s="119"/>
      <c r="X66" s="119"/>
      <c r="Y66" s="119"/>
      <c r="Z66" s="119"/>
      <c r="AA66" s="119"/>
      <c r="AB66" s="55" t="s">
        <v>49</v>
      </c>
      <c r="AC66" s="67"/>
    </row>
    <row r="67" spans="1:29" s="3" customFormat="1" ht="12.75">
      <c r="A67" s="136"/>
      <c r="B67" s="137"/>
      <c r="C67" s="137"/>
      <c r="D67" s="137"/>
      <c r="E67" s="137"/>
      <c r="F67" s="137"/>
      <c r="G67" s="138"/>
      <c r="H67" s="55"/>
      <c r="I67" s="57">
        <f>IF($I$60="V",IF('Функциональная схема'!P32=1,"V",""),"")</f>
      </c>
      <c r="J67" s="55" t="s">
        <v>40</v>
      </c>
      <c r="K67" s="55"/>
      <c r="L67" s="55"/>
      <c r="M67" s="55"/>
      <c r="N67" s="55"/>
      <c r="O67" s="55"/>
      <c r="P67" s="55"/>
      <c r="Q67" s="55"/>
      <c r="R67" s="55"/>
      <c r="S67" s="55"/>
      <c r="T67" s="59"/>
      <c r="U67" s="55"/>
      <c r="V67" s="55"/>
      <c r="W67" s="55"/>
      <c r="X67" s="55"/>
      <c r="Y67" s="55"/>
      <c r="Z67" s="55"/>
      <c r="AA67" s="55"/>
      <c r="AB67" s="55"/>
      <c r="AC67" s="67"/>
    </row>
    <row r="68" spans="1:29" s="3" customFormat="1" ht="12.75">
      <c r="A68" s="136"/>
      <c r="B68" s="137"/>
      <c r="C68" s="137"/>
      <c r="D68" s="137"/>
      <c r="E68" s="137"/>
      <c r="F68" s="137"/>
      <c r="G68" s="138"/>
      <c r="H68" s="55"/>
      <c r="I68" s="57">
        <f>IF($I$60="V",IF('Функциональная схема'!P33=1,"V",""),"")</f>
      </c>
      <c r="J68" s="55" t="s">
        <v>43</v>
      </c>
      <c r="K68" s="55"/>
      <c r="L68" s="55"/>
      <c r="M68" s="55"/>
      <c r="N68" s="55"/>
      <c r="O68" s="55"/>
      <c r="P68" s="55"/>
      <c r="Q68" s="55"/>
      <c r="R68" s="55"/>
      <c r="S68" s="55"/>
      <c r="T68" s="59"/>
      <c r="U68" s="55"/>
      <c r="V68" s="55"/>
      <c r="W68" s="55"/>
      <c r="X68" s="55"/>
      <c r="Y68" s="55"/>
      <c r="Z68" s="55"/>
      <c r="AA68" s="55"/>
      <c r="AB68" s="55"/>
      <c r="AC68" s="67"/>
    </row>
    <row r="69" spans="1:29" s="3" customFormat="1" ht="12.75">
      <c r="A69" s="136"/>
      <c r="B69" s="137"/>
      <c r="C69" s="137"/>
      <c r="D69" s="137"/>
      <c r="E69" s="137"/>
      <c r="F69" s="137"/>
      <c r="G69" s="138"/>
      <c r="H69" s="55"/>
      <c r="I69" s="57">
        <f>IF($I$60="V",IF('Функциональная схема'!P34=1,"V",""),"")</f>
      </c>
      <c r="J69" s="55" t="s">
        <v>41</v>
      </c>
      <c r="K69" s="55"/>
      <c r="L69" s="55"/>
      <c r="M69" s="55"/>
      <c r="N69" s="55"/>
      <c r="O69" s="55"/>
      <c r="P69" s="55"/>
      <c r="Q69" s="55"/>
      <c r="R69" s="55"/>
      <c r="S69" s="55"/>
      <c r="T69" s="59"/>
      <c r="U69" s="55"/>
      <c r="V69" s="55"/>
      <c r="W69" s="55"/>
      <c r="X69" s="55"/>
      <c r="Y69" s="55"/>
      <c r="Z69" s="55"/>
      <c r="AA69" s="55"/>
      <c r="AB69" s="55"/>
      <c r="AC69" s="67"/>
    </row>
    <row r="70" spans="1:29" s="3" customFormat="1" ht="13.5" thickBot="1">
      <c r="A70" s="139"/>
      <c r="B70" s="140"/>
      <c r="C70" s="140"/>
      <c r="D70" s="140"/>
      <c r="E70" s="140"/>
      <c r="F70" s="140"/>
      <c r="G70" s="141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9"/>
      <c r="U70" s="72"/>
      <c r="V70" s="72"/>
      <c r="W70" s="72"/>
      <c r="X70" s="72"/>
      <c r="Y70" s="72"/>
      <c r="Z70" s="72"/>
      <c r="AA70" s="72"/>
      <c r="AB70" s="72"/>
      <c r="AC70" s="73"/>
    </row>
    <row r="71" spans="1:29" ht="8.25" customHeight="1">
      <c r="A71" s="110" t="s">
        <v>145</v>
      </c>
      <c r="B71" s="111"/>
      <c r="C71" s="111"/>
      <c r="D71" s="111"/>
      <c r="E71" s="111"/>
      <c r="F71" s="111"/>
      <c r="G71" s="11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5"/>
    </row>
    <row r="72" spans="1:29" ht="13.5" customHeight="1">
      <c r="A72" s="113"/>
      <c r="B72" s="114"/>
      <c r="C72" s="114"/>
      <c r="D72" s="114"/>
      <c r="E72" s="114"/>
      <c r="F72" s="114"/>
      <c r="G72" s="115"/>
      <c r="H72" s="2"/>
      <c r="I72" s="57"/>
      <c r="J72" s="2"/>
      <c r="K72" s="2" t="s">
        <v>14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63"/>
    </row>
    <row r="73" spans="1:29" ht="13.5" customHeight="1">
      <c r="A73" s="113"/>
      <c r="B73" s="114"/>
      <c r="C73" s="114"/>
      <c r="D73" s="114"/>
      <c r="E73" s="114"/>
      <c r="F73" s="114"/>
      <c r="G73" s="115"/>
      <c r="H73" s="2"/>
      <c r="I73" s="57" t="s">
        <v>110</v>
      </c>
      <c r="J73" s="2"/>
      <c r="K73" s="2" t="s">
        <v>30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63"/>
    </row>
    <row r="74" spans="1:29" ht="13.5" customHeight="1">
      <c r="A74" s="113"/>
      <c r="B74" s="114"/>
      <c r="C74" s="114"/>
      <c r="D74" s="114"/>
      <c r="E74" s="114"/>
      <c r="F74" s="114"/>
      <c r="G74" s="115"/>
      <c r="H74" s="2"/>
      <c r="I74" s="2"/>
      <c r="J74" s="2"/>
      <c r="K74" s="2" t="s">
        <v>31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63"/>
    </row>
    <row r="75" spans="1:29" ht="8.25" customHeight="1" thickBot="1">
      <c r="A75" s="116"/>
      <c r="B75" s="117"/>
      <c r="C75" s="117"/>
      <c r="D75" s="117"/>
      <c r="E75" s="117"/>
      <c r="F75" s="117"/>
      <c r="G75" s="118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</row>
    <row r="76" spans="1:29" ht="56.25" customHeight="1" thickBot="1">
      <c r="A76" s="127" t="s">
        <v>32</v>
      </c>
      <c r="B76" s="128"/>
      <c r="C76" s="129"/>
      <c r="D76" s="130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2"/>
    </row>
  </sheetData>
  <sheetProtection selectLockedCells="1" selectUnlockedCells="1"/>
  <mergeCells count="52">
    <mergeCell ref="H6:N6"/>
    <mergeCell ref="H7:N7"/>
    <mergeCell ref="H8:N8"/>
    <mergeCell ref="A5:AC5"/>
    <mergeCell ref="O6:T6"/>
    <mergeCell ref="U6:AC6"/>
    <mergeCell ref="O7:T7"/>
    <mergeCell ref="U7:AC7"/>
    <mergeCell ref="A9:G9"/>
    <mergeCell ref="H9:AC9"/>
    <mergeCell ref="A45:G49"/>
    <mergeCell ref="A50:G54"/>
    <mergeCell ref="O8:T8"/>
    <mergeCell ref="A7:G7"/>
    <mergeCell ref="A8:G8"/>
    <mergeCell ref="Q26:W26"/>
    <mergeCell ref="Q23:R23"/>
    <mergeCell ref="A10:G31"/>
    <mergeCell ref="A76:C76"/>
    <mergeCell ref="D76:AC76"/>
    <mergeCell ref="S57:T57"/>
    <mergeCell ref="N64:P64"/>
    <mergeCell ref="O65:P65"/>
    <mergeCell ref="V63:AA63"/>
    <mergeCell ref="A59:G70"/>
    <mergeCell ref="V66:AA66"/>
    <mergeCell ref="N63:P63"/>
    <mergeCell ref="X57:Y57"/>
    <mergeCell ref="R3:Z3"/>
    <mergeCell ref="R2:Z2"/>
    <mergeCell ref="U8:AC8"/>
    <mergeCell ref="A55:G58"/>
    <mergeCell ref="A71:G75"/>
    <mergeCell ref="A6:G6"/>
    <mergeCell ref="L23:M23"/>
    <mergeCell ref="L20:M20"/>
    <mergeCell ref="L21:M21"/>
    <mergeCell ref="K62:P62"/>
    <mergeCell ref="R11:V11"/>
    <mergeCell ref="P46:Q46"/>
    <mergeCell ref="U46:V46"/>
    <mergeCell ref="L24:M24"/>
    <mergeCell ref="Q24:R24"/>
    <mergeCell ref="Q21:R21"/>
    <mergeCell ref="Q20:R20"/>
    <mergeCell ref="Z46:AA46"/>
    <mergeCell ref="L14:M14"/>
    <mergeCell ref="L16:M16"/>
    <mergeCell ref="L17:M17"/>
    <mergeCell ref="A32:G34"/>
    <mergeCell ref="A35:G39"/>
    <mergeCell ref="A40:G44"/>
  </mergeCells>
  <hyperlinks>
    <hyperlink ref="R2" r:id="rId1" display="https://spectr-energy.ru/kontakty"/>
    <hyperlink ref="R3" r:id="rId2" display="energy@spectr-tlt.ru"/>
  </hyperlinks>
  <printOptions/>
  <pageMargins left="0.7875" right="0.39375" top="0.5902777777777778" bottom="0.39375" header="0.5118055555555555" footer="0.5118055555555555"/>
  <pageSetup horizontalDpi="300" verticalDpi="300" orientation="portrait" paperSize="9" scale="9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C65"/>
  <sheetViews>
    <sheetView showGridLines="0" tabSelected="1" zoomScalePageLayoutView="0" workbookViewId="0" topLeftCell="A1">
      <selection activeCell="AD47" sqref="AD47"/>
    </sheetView>
  </sheetViews>
  <sheetFormatPr defaultColWidth="9.00390625" defaultRowHeight="12.75"/>
  <cols>
    <col min="1" max="27" width="3.28125" style="1" customWidth="1"/>
    <col min="28" max="255" width="9.00390625" style="1" customWidth="1"/>
  </cols>
  <sheetData>
    <row r="1" spans="1:29" ht="12.75" customHeight="1">
      <c r="A1" s="1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60"/>
      <c r="S1" s="60"/>
      <c r="T1" s="60"/>
      <c r="U1" s="60"/>
      <c r="V1" s="60"/>
      <c r="W1" s="60"/>
      <c r="X1" s="60"/>
      <c r="Y1" s="60"/>
      <c r="Z1" s="60"/>
      <c r="AA1" s="61"/>
      <c r="AB1" s="27"/>
      <c r="AC1" s="27"/>
    </row>
    <row r="2" spans="1:29" ht="12.75" customHeight="1">
      <c r="A2" s="1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20" t="s">
        <v>84</v>
      </c>
      <c r="S2" s="120"/>
      <c r="T2" s="120"/>
      <c r="U2" s="120"/>
      <c r="V2" s="120"/>
      <c r="W2" s="120"/>
      <c r="X2" s="120"/>
      <c r="Y2" s="120"/>
      <c r="Z2" s="120"/>
      <c r="AA2" s="62"/>
      <c r="AB2" s="27"/>
      <c r="AC2" s="27"/>
    </row>
    <row r="3" spans="1:29" ht="12.75" customHeight="1">
      <c r="A3" s="1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0" t="s">
        <v>85</v>
      </c>
      <c r="S3" s="120"/>
      <c r="T3" s="120"/>
      <c r="U3" s="120"/>
      <c r="V3" s="120"/>
      <c r="W3" s="120"/>
      <c r="X3" s="120"/>
      <c r="Y3" s="120"/>
      <c r="Z3" s="120"/>
      <c r="AA3" s="62"/>
      <c r="AB3" s="27"/>
      <c r="AC3" s="27"/>
    </row>
    <row r="4" spans="1:29" ht="12.75" customHeight="1" thickBot="1">
      <c r="A4" s="1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 t="s">
        <v>86</v>
      </c>
      <c r="S4" s="27"/>
      <c r="T4" s="27"/>
      <c r="U4" s="27"/>
      <c r="V4" s="27"/>
      <c r="W4" s="27"/>
      <c r="X4" s="27"/>
      <c r="Y4" s="27"/>
      <c r="Z4" s="27"/>
      <c r="AA4" s="62"/>
      <c r="AB4" s="27"/>
      <c r="AC4" s="27"/>
    </row>
    <row r="5" spans="1:27" ht="19.5" customHeight="1" thickBot="1">
      <c r="A5" s="157" t="s">
        <v>87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9"/>
    </row>
    <row r="6" spans="1:27" ht="15.75" thickBot="1">
      <c r="A6" s="163" t="s">
        <v>0</v>
      </c>
      <c r="B6" s="164"/>
      <c r="C6" s="164"/>
      <c r="D6" s="164"/>
      <c r="E6" s="164"/>
      <c r="F6" s="164"/>
      <c r="G6" s="165"/>
      <c r="H6" s="190">
        <f>IF('Опросный лист КТЦ4'!H6=0,"",'Опросный лист КТЦ4'!H6)</f>
      </c>
      <c r="I6" s="191"/>
      <c r="J6" s="191"/>
      <c r="K6" s="191"/>
      <c r="L6" s="191"/>
      <c r="M6" s="191"/>
      <c r="N6" s="192"/>
      <c r="O6" s="160" t="s">
        <v>1</v>
      </c>
      <c r="P6" s="161"/>
      <c r="Q6" s="161"/>
      <c r="R6" s="161"/>
      <c r="S6" s="161"/>
      <c r="T6" s="161"/>
      <c r="U6" s="162"/>
      <c r="V6" s="190">
        <f>IF('Опросный лист КТЦ4'!U6=0,"",'Опросный лист КТЦ4'!U6)</f>
      </c>
      <c r="W6" s="191"/>
      <c r="X6" s="191"/>
      <c r="Y6" s="191"/>
      <c r="Z6" s="191"/>
      <c r="AA6" s="193"/>
    </row>
    <row r="7" spans="1:27" ht="15.75" thickBot="1">
      <c r="A7" s="163" t="s">
        <v>2</v>
      </c>
      <c r="B7" s="164"/>
      <c r="C7" s="164"/>
      <c r="D7" s="164"/>
      <c r="E7" s="164"/>
      <c r="F7" s="164"/>
      <c r="G7" s="165"/>
      <c r="H7" s="194">
        <f>IF('Опросный лист КТЦ4'!H7=0,"",'Опросный лист КТЦ4'!H7)</f>
      </c>
      <c r="I7" s="195"/>
      <c r="J7" s="195"/>
      <c r="K7" s="195"/>
      <c r="L7" s="195"/>
      <c r="M7" s="195"/>
      <c r="N7" s="196"/>
      <c r="O7" s="163" t="s">
        <v>3</v>
      </c>
      <c r="P7" s="164"/>
      <c r="Q7" s="164"/>
      <c r="R7" s="164"/>
      <c r="S7" s="164"/>
      <c r="T7" s="164"/>
      <c r="U7" s="165"/>
      <c r="V7" s="194">
        <f>IF('Опросный лист КТЦ4'!U7=0,"",'Опросный лист КТЦ4'!U7)</f>
      </c>
      <c r="W7" s="195"/>
      <c r="X7" s="195"/>
      <c r="Y7" s="195"/>
      <c r="Z7" s="195"/>
      <c r="AA7" s="197"/>
    </row>
    <row r="8" spans="1:27" ht="15.75" thickBot="1">
      <c r="A8" s="146" t="s">
        <v>4</v>
      </c>
      <c r="B8" s="147"/>
      <c r="C8" s="147"/>
      <c r="D8" s="147"/>
      <c r="E8" s="147"/>
      <c r="F8" s="147"/>
      <c r="G8" s="148"/>
      <c r="H8" s="182">
        <f>IF('Опросный лист КТЦ4'!H8=0,"",'Опросный лист КТЦ4'!H8)</f>
      </c>
      <c r="I8" s="183"/>
      <c r="J8" s="183"/>
      <c r="K8" s="183"/>
      <c r="L8" s="183"/>
      <c r="M8" s="183"/>
      <c r="N8" s="184"/>
      <c r="O8" s="146" t="s">
        <v>5</v>
      </c>
      <c r="P8" s="147"/>
      <c r="Q8" s="147"/>
      <c r="R8" s="147"/>
      <c r="S8" s="147"/>
      <c r="T8" s="147"/>
      <c r="U8" s="148"/>
      <c r="V8" s="182">
        <f>IF('Опросный лист КТЦ4'!U8=0,"",'Опросный лист КТЦ4'!U8)</f>
      </c>
      <c r="W8" s="183"/>
      <c r="X8" s="183"/>
      <c r="Y8" s="183"/>
      <c r="Z8" s="183"/>
      <c r="AA8" s="185"/>
    </row>
    <row r="9" spans="1:27" ht="16.5" customHeight="1" thickBot="1">
      <c r="A9" s="186" t="s">
        <v>6</v>
      </c>
      <c r="B9" s="187"/>
      <c r="C9" s="187"/>
      <c r="D9" s="187"/>
      <c r="E9" s="187"/>
      <c r="F9" s="187"/>
      <c r="G9" s="188"/>
      <c r="H9" s="189" t="s">
        <v>146</v>
      </c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8"/>
    </row>
    <row r="10" spans="1:27" ht="8.25" customHeight="1">
      <c r="A10" s="110" t="s">
        <v>11</v>
      </c>
      <c r="B10" s="111"/>
      <c r="C10" s="111"/>
      <c r="D10" s="111"/>
      <c r="E10" s="111"/>
      <c r="F10" s="111"/>
      <c r="G10" s="112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5"/>
    </row>
    <row r="11" spans="1:27" ht="12.75">
      <c r="A11" s="113"/>
      <c r="B11" s="114"/>
      <c r="C11" s="114"/>
      <c r="D11" s="114"/>
      <c r="E11" s="114"/>
      <c r="F11" s="114"/>
      <c r="G11" s="115"/>
      <c r="H11" s="2"/>
      <c r="I11" s="57">
        <f>IF('Функциональная схема'!B17=1,IF('Функциональная схема'!D23=1,"Х",""),"")</f>
      </c>
      <c r="J11" s="2"/>
      <c r="K11" s="2" t="s">
        <v>88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3"/>
    </row>
    <row r="12" spans="1:27" ht="12.75">
      <c r="A12" s="113"/>
      <c r="B12" s="114"/>
      <c r="C12" s="114"/>
      <c r="D12" s="114"/>
      <c r="E12" s="114"/>
      <c r="F12" s="114"/>
      <c r="G12" s="115"/>
      <c r="H12" s="2"/>
      <c r="I12" s="57">
        <f>IF('Функциональная схема'!B17=1,IF('Функциональная схема'!D23=2,"V",""),"")</f>
      </c>
      <c r="J12" s="2"/>
      <c r="K12" s="2" t="s">
        <v>89</v>
      </c>
      <c r="L12" s="2"/>
      <c r="M12" s="2"/>
      <c r="N12" s="2"/>
      <c r="O12" s="2"/>
      <c r="S12" s="2"/>
      <c r="T12" s="2"/>
      <c r="U12" s="2"/>
      <c r="V12" s="2"/>
      <c r="W12" s="2"/>
      <c r="X12" s="2"/>
      <c r="Y12" s="2"/>
      <c r="Z12" s="2"/>
      <c r="AA12" s="63"/>
    </row>
    <row r="13" spans="1:27" ht="12.75">
      <c r="A13" s="113"/>
      <c r="B13" s="114"/>
      <c r="C13" s="114"/>
      <c r="D13" s="114"/>
      <c r="E13" s="114"/>
      <c r="F13" s="114"/>
      <c r="G13" s="115"/>
      <c r="H13" s="2"/>
      <c r="I13" s="57" t="str">
        <f>IF('Функциональная схема'!B17=1,IF('Функциональная схема'!D23=3,"V",""),"")</f>
        <v>V</v>
      </c>
      <c r="J13" s="2"/>
      <c r="K13" s="2" t="s">
        <v>134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3"/>
    </row>
    <row r="14" spans="1:27" ht="12.75">
      <c r="A14" s="198"/>
      <c r="B14" s="199"/>
      <c r="C14" s="199"/>
      <c r="D14" s="199"/>
      <c r="E14" s="199"/>
      <c r="F14" s="199"/>
      <c r="G14" s="200"/>
      <c r="H14" s="2"/>
      <c r="I14" s="57" t="str">
        <f>IF('Функциональная схема'!B17=1,IF('Функциональная схема'!B24=1,"V",""),"")</f>
        <v>V</v>
      </c>
      <c r="J14" s="2"/>
      <c r="K14" s="2" t="s">
        <v>147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3"/>
    </row>
    <row r="15" spans="1:27" ht="8.25" customHeight="1" thickBot="1">
      <c r="A15" s="116"/>
      <c r="B15" s="117"/>
      <c r="C15" s="117"/>
      <c r="D15" s="117"/>
      <c r="E15" s="117"/>
      <c r="F15" s="117"/>
      <c r="G15" s="118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7"/>
    </row>
    <row r="16" spans="1:27" ht="8.25" customHeight="1">
      <c r="A16" s="101" t="s">
        <v>13</v>
      </c>
      <c r="B16" s="102"/>
      <c r="C16" s="102"/>
      <c r="D16" s="102"/>
      <c r="E16" s="102"/>
      <c r="F16" s="102"/>
      <c r="G16" s="103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1"/>
    </row>
    <row r="17" spans="1:27" ht="12.75">
      <c r="A17" s="104"/>
      <c r="B17" s="105"/>
      <c r="C17" s="105"/>
      <c r="D17" s="105"/>
      <c r="E17" s="105"/>
      <c r="F17" s="105"/>
      <c r="G17" s="106"/>
      <c r="H17" s="55"/>
      <c r="I17" s="57">
        <f>IF('Функциональная схема'!C12=1,IF('Функциональная схема'!F13=1,"Х",""),"")</f>
      </c>
      <c r="J17" s="55"/>
      <c r="K17" s="55" t="s">
        <v>88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67"/>
    </row>
    <row r="18" spans="1:27" ht="12.75">
      <c r="A18" s="104"/>
      <c r="B18" s="105"/>
      <c r="C18" s="105"/>
      <c r="D18" s="105"/>
      <c r="E18" s="105"/>
      <c r="F18" s="105"/>
      <c r="G18" s="106"/>
      <c r="H18" s="55"/>
      <c r="I18" s="57">
        <f>IF('Функциональная схема'!C12=1,IF('Функциональная схема'!F13=2,"V",""),"")</f>
      </c>
      <c r="J18" s="55"/>
      <c r="K18" s="55" t="s">
        <v>89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67"/>
    </row>
    <row r="19" spans="1:27" ht="12.75">
      <c r="A19" s="104"/>
      <c r="B19" s="105"/>
      <c r="C19" s="105"/>
      <c r="D19" s="105"/>
      <c r="E19" s="105"/>
      <c r="F19" s="105"/>
      <c r="G19" s="106"/>
      <c r="H19" s="55"/>
      <c r="I19" s="57" t="str">
        <f>IF('Функциональная схема'!C12=1,IF('Функциональная схема'!F13=3,"V",""),"")</f>
        <v>V</v>
      </c>
      <c r="J19" s="55"/>
      <c r="K19" s="55" t="s">
        <v>133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67"/>
    </row>
    <row r="20" spans="1:27" ht="8.25" customHeight="1" thickBot="1">
      <c r="A20" s="107"/>
      <c r="B20" s="108"/>
      <c r="C20" s="108"/>
      <c r="D20" s="108"/>
      <c r="E20" s="108"/>
      <c r="F20" s="108"/>
      <c r="G20" s="109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3"/>
    </row>
    <row r="21" spans="1:27" ht="8.25" customHeight="1">
      <c r="A21" s="110" t="s">
        <v>15</v>
      </c>
      <c r="B21" s="111"/>
      <c r="C21" s="111"/>
      <c r="D21" s="111"/>
      <c r="E21" s="111"/>
      <c r="F21" s="111"/>
      <c r="G21" s="112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5"/>
    </row>
    <row r="22" spans="1:27" ht="12.75">
      <c r="A22" s="113"/>
      <c r="B22" s="114"/>
      <c r="C22" s="114"/>
      <c r="D22" s="114"/>
      <c r="E22" s="114"/>
      <c r="F22" s="114"/>
      <c r="G22" s="115"/>
      <c r="H22" s="2"/>
      <c r="I22" s="57" t="str">
        <f>IF('Функциональная схема'!E17=1,IF('Функциональная схема'!E24=1,"V",""),"")</f>
        <v>V</v>
      </c>
      <c r="J22" s="2"/>
      <c r="K22" s="2" t="s">
        <v>148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3"/>
    </row>
    <row r="23" spans="1:27" ht="12.75">
      <c r="A23" s="113"/>
      <c r="B23" s="114"/>
      <c r="C23" s="114"/>
      <c r="D23" s="114"/>
      <c r="E23" s="114"/>
      <c r="F23" s="114"/>
      <c r="G23" s="115"/>
      <c r="H23" s="2"/>
      <c r="I23" s="57" t="str">
        <f>IF('Функциональная схема'!E17=1,"V","")</f>
        <v>V</v>
      </c>
      <c r="J23" s="2"/>
      <c r="K23" s="2" t="s">
        <v>91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63"/>
    </row>
    <row r="24" spans="1:27" ht="12.75">
      <c r="A24" s="113"/>
      <c r="B24" s="114"/>
      <c r="C24" s="114"/>
      <c r="D24" s="114"/>
      <c r="E24" s="114"/>
      <c r="F24" s="114"/>
      <c r="G24" s="115"/>
      <c r="H24" s="2"/>
      <c r="I24" s="57">
        <f>IF('Функциональная схема'!E17=1,IF('Функциональная схема'!E25=1,"V",""),"")</f>
      </c>
      <c r="J24" s="2"/>
      <c r="K24" s="2" t="s">
        <v>104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63"/>
    </row>
    <row r="25" spans="1:27" ht="8.25" customHeight="1" thickBot="1">
      <c r="A25" s="116"/>
      <c r="B25" s="117"/>
      <c r="C25" s="117"/>
      <c r="D25" s="117"/>
      <c r="E25" s="117"/>
      <c r="F25" s="117"/>
      <c r="G25" s="118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7"/>
    </row>
    <row r="26" spans="1:27" ht="8.25" customHeight="1">
      <c r="A26" s="101" t="s">
        <v>22</v>
      </c>
      <c r="B26" s="102"/>
      <c r="C26" s="102"/>
      <c r="D26" s="102"/>
      <c r="E26" s="102"/>
      <c r="F26" s="102"/>
      <c r="G26" s="103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</row>
    <row r="27" spans="1:27" ht="12.75">
      <c r="A27" s="104"/>
      <c r="B27" s="105"/>
      <c r="C27" s="105"/>
      <c r="D27" s="105"/>
      <c r="E27" s="105"/>
      <c r="F27" s="105"/>
      <c r="G27" s="106"/>
      <c r="H27" s="55"/>
      <c r="I27" s="56" t="str">
        <f>IF('Функциональная схема'!G17=1,"V","")</f>
        <v>V</v>
      </c>
      <c r="J27" s="69"/>
      <c r="K27" s="55" t="s">
        <v>130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67"/>
    </row>
    <row r="28" spans="1:27" ht="12.75">
      <c r="A28" s="104"/>
      <c r="B28" s="105"/>
      <c r="C28" s="105"/>
      <c r="D28" s="105"/>
      <c r="E28" s="105"/>
      <c r="F28" s="105"/>
      <c r="G28" s="106"/>
      <c r="H28" s="55"/>
      <c r="I28" s="56">
        <f>IF('Функциональная схема'!O17=1,"V","")</f>
      </c>
      <c r="J28" s="69"/>
      <c r="K28" s="55" t="s">
        <v>138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67"/>
    </row>
    <row r="29" spans="1:27" ht="12.75">
      <c r="A29" s="104"/>
      <c r="B29" s="105"/>
      <c r="C29" s="105"/>
      <c r="D29" s="105"/>
      <c r="E29" s="105"/>
      <c r="F29" s="105"/>
      <c r="G29" s="106"/>
      <c r="H29" s="55"/>
      <c r="I29" s="56">
        <f>IF('Функциональная схема'!O17=1,IF('Функциональная схема'!G28=1,"V",""),"")</f>
      </c>
      <c r="J29" s="69"/>
      <c r="K29" s="55" t="s">
        <v>129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67"/>
    </row>
    <row r="30" spans="1:27" ht="12.75">
      <c r="A30" s="104"/>
      <c r="B30" s="105"/>
      <c r="C30" s="105"/>
      <c r="D30" s="105"/>
      <c r="E30" s="105"/>
      <c r="F30" s="105"/>
      <c r="G30" s="106"/>
      <c r="H30" s="55"/>
      <c r="I30" s="56">
        <f>IF('Функциональная схема'!O17=1,IF('Функциональная схема'!G27=1,"V",""),"")</f>
      </c>
      <c r="J30" s="69"/>
      <c r="K30" s="55" t="s">
        <v>105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67"/>
    </row>
    <row r="31" spans="1:27" ht="12.75">
      <c r="A31" s="179"/>
      <c r="B31" s="180"/>
      <c r="C31" s="180"/>
      <c r="D31" s="180"/>
      <c r="E31" s="180"/>
      <c r="F31" s="180"/>
      <c r="G31" s="181"/>
      <c r="H31" s="55"/>
      <c r="I31" s="56">
        <f>IF('Функциональная схема'!G29=1,"V","")</f>
      </c>
      <c r="J31" s="69"/>
      <c r="K31" s="55" t="s">
        <v>137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67"/>
    </row>
    <row r="32" spans="1:27" ht="8.25" customHeight="1" thickBot="1">
      <c r="A32" s="107"/>
      <c r="B32" s="108"/>
      <c r="C32" s="108"/>
      <c r="D32" s="108"/>
      <c r="E32" s="108"/>
      <c r="F32" s="108"/>
      <c r="G32" s="109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3"/>
    </row>
    <row r="33" spans="1:27" ht="8.25" customHeight="1">
      <c r="A33" s="110" t="s">
        <v>29</v>
      </c>
      <c r="B33" s="111"/>
      <c r="C33" s="111"/>
      <c r="D33" s="111"/>
      <c r="E33" s="111"/>
      <c r="F33" s="111"/>
      <c r="G33" s="112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5"/>
    </row>
    <row r="34" spans="1:27" ht="12.75">
      <c r="A34" s="113"/>
      <c r="B34" s="114"/>
      <c r="C34" s="114"/>
      <c r="D34" s="114"/>
      <c r="E34" s="114"/>
      <c r="F34" s="114"/>
      <c r="G34" s="115"/>
      <c r="H34" s="2"/>
      <c r="I34" s="56">
        <f>IF('Функциональная схема'!J17=1,IF('Функциональная схема'!M25=0,"V",""),"")</f>
      </c>
      <c r="J34" s="6"/>
      <c r="K34" s="2" t="s">
        <v>93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63"/>
    </row>
    <row r="35" spans="1:27" ht="12.75">
      <c r="A35" s="113"/>
      <c r="B35" s="114"/>
      <c r="C35" s="114"/>
      <c r="D35" s="114"/>
      <c r="E35" s="114"/>
      <c r="F35" s="114"/>
      <c r="G35" s="115"/>
      <c r="H35" s="2"/>
      <c r="I35" s="56">
        <f>IF('Функциональная схема'!J17=1,IF('Функциональная схема'!M25=1,"V",""),"")</f>
      </c>
      <c r="J35" s="6"/>
      <c r="K35" s="2" t="s">
        <v>94</v>
      </c>
      <c r="L35" s="2"/>
      <c r="M35" s="2"/>
      <c r="N35" s="2"/>
      <c r="O35" s="2"/>
      <c r="P35" s="2"/>
      <c r="Q35" s="6"/>
      <c r="R35" s="6"/>
      <c r="S35" s="6"/>
      <c r="T35" s="6"/>
      <c r="U35" s="2"/>
      <c r="V35" s="2"/>
      <c r="W35" s="2"/>
      <c r="X35" s="2"/>
      <c r="Y35" s="2"/>
      <c r="Z35" s="2"/>
      <c r="AA35" s="63"/>
    </row>
    <row r="36" spans="1:27" ht="8.25" customHeight="1" thickBot="1">
      <c r="A36" s="116"/>
      <c r="B36" s="117"/>
      <c r="C36" s="117"/>
      <c r="D36" s="117"/>
      <c r="E36" s="117"/>
      <c r="F36" s="117"/>
      <c r="G36" s="118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7"/>
    </row>
    <row r="37" spans="1:27" ht="8.25" customHeight="1">
      <c r="A37" s="101" t="s">
        <v>102</v>
      </c>
      <c r="B37" s="102"/>
      <c r="C37" s="102"/>
      <c r="D37" s="102"/>
      <c r="E37" s="102"/>
      <c r="F37" s="102"/>
      <c r="G37" s="103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1"/>
    </row>
    <row r="38" spans="1:27" ht="12.75">
      <c r="A38" s="104"/>
      <c r="B38" s="105"/>
      <c r="C38" s="105"/>
      <c r="D38" s="105"/>
      <c r="E38" s="105"/>
      <c r="F38" s="105"/>
      <c r="G38" s="106"/>
      <c r="H38" s="55"/>
      <c r="I38" s="80">
        <f>IF('Функциональная схема'!M17=1,IF('Функциональная схема'!N27=1,"V",""),"")</f>
      </c>
      <c r="J38" s="55"/>
      <c r="K38" s="55" t="s">
        <v>74</v>
      </c>
      <c r="L38" s="55"/>
      <c r="M38" s="55"/>
      <c r="N38" s="69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67"/>
    </row>
    <row r="39" spans="1:27" ht="12.75">
      <c r="A39" s="104"/>
      <c r="B39" s="105"/>
      <c r="C39" s="105"/>
      <c r="D39" s="105"/>
      <c r="E39" s="105"/>
      <c r="F39" s="105"/>
      <c r="G39" s="106"/>
      <c r="H39" s="55"/>
      <c r="I39" s="56" t="str">
        <f>IF('Функциональная схема'!M17=1,IF('Функциональная схема'!N27=2,"V",""),"")</f>
        <v>V</v>
      </c>
      <c r="J39" s="55"/>
      <c r="K39" s="55" t="s">
        <v>92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67"/>
    </row>
    <row r="40" spans="1:27" ht="12.75">
      <c r="A40" s="104"/>
      <c r="B40" s="105"/>
      <c r="C40" s="105"/>
      <c r="D40" s="105"/>
      <c r="E40" s="105"/>
      <c r="F40" s="105"/>
      <c r="G40" s="106"/>
      <c r="H40" s="55"/>
      <c r="I40" s="56">
        <f>IF('Функциональная схема'!M17=1,IF('Функциональная схема'!N27=3,"V",""),"")</f>
      </c>
      <c r="J40" s="55"/>
      <c r="K40" s="55" t="s">
        <v>95</v>
      </c>
      <c r="L40" s="69"/>
      <c r="M40" s="69"/>
      <c r="N40" s="69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67"/>
    </row>
    <row r="41" spans="1:27" ht="22.5" customHeight="1">
      <c r="A41" s="104"/>
      <c r="B41" s="105"/>
      <c r="C41" s="105"/>
      <c r="D41" s="105"/>
      <c r="E41" s="105"/>
      <c r="F41" s="105"/>
      <c r="G41" s="106"/>
      <c r="H41" s="55"/>
      <c r="I41" s="55"/>
      <c r="J41" s="55"/>
      <c r="K41" s="175" t="s">
        <v>103</v>
      </c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6"/>
    </row>
    <row r="42" spans="1:27" ht="8.25" customHeight="1" thickBot="1">
      <c r="A42" s="107"/>
      <c r="B42" s="108"/>
      <c r="C42" s="108"/>
      <c r="D42" s="108"/>
      <c r="E42" s="108"/>
      <c r="F42" s="108"/>
      <c r="G42" s="109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3"/>
    </row>
    <row r="43" spans="1:27" ht="8.25" customHeight="1">
      <c r="A43" s="110" t="s">
        <v>90</v>
      </c>
      <c r="B43" s="111"/>
      <c r="C43" s="111"/>
      <c r="D43" s="111"/>
      <c r="E43" s="111"/>
      <c r="F43" s="111"/>
      <c r="G43" s="112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5"/>
    </row>
    <row r="44" spans="1:27" ht="12.75">
      <c r="A44" s="113"/>
      <c r="B44" s="114"/>
      <c r="C44" s="114"/>
      <c r="D44" s="114"/>
      <c r="E44" s="114"/>
      <c r="F44" s="114"/>
      <c r="G44" s="115"/>
      <c r="H44" s="2"/>
      <c r="I44" s="80">
        <f>IF('Функциональная схема'!Q23=1,"V","")</f>
      </c>
      <c r="J44" s="2"/>
      <c r="K44" s="2" t="s">
        <v>74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63"/>
    </row>
    <row r="45" spans="1:27" ht="12.75">
      <c r="A45" s="113"/>
      <c r="B45" s="114"/>
      <c r="C45" s="114"/>
      <c r="D45" s="114"/>
      <c r="E45" s="114"/>
      <c r="F45" s="114"/>
      <c r="G45" s="115"/>
      <c r="H45" s="2"/>
      <c r="I45" s="56">
        <f>IF('Функциональная схема'!Q23=2,"V","")</f>
      </c>
      <c r="J45" s="2"/>
      <c r="K45" s="2" t="s">
        <v>92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63"/>
    </row>
    <row r="46" spans="1:27" ht="12.75">
      <c r="A46" s="113"/>
      <c r="B46" s="114"/>
      <c r="C46" s="114"/>
      <c r="D46" s="114"/>
      <c r="E46" s="114"/>
      <c r="F46" s="114"/>
      <c r="G46" s="115"/>
      <c r="H46" s="2"/>
      <c r="I46" s="56" t="str">
        <f>IF('Функциональная схема'!Q23=3,"V","")</f>
        <v>V</v>
      </c>
      <c r="J46" s="2"/>
      <c r="K46" s="2" t="s">
        <v>132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63"/>
    </row>
    <row r="47" spans="1:27" ht="22.5" customHeight="1">
      <c r="A47" s="113"/>
      <c r="B47" s="114"/>
      <c r="C47" s="114"/>
      <c r="D47" s="114"/>
      <c r="E47" s="114"/>
      <c r="F47" s="114"/>
      <c r="G47" s="115"/>
      <c r="H47" s="2"/>
      <c r="I47" s="2"/>
      <c r="J47" s="2"/>
      <c r="K47" s="177" t="s">
        <v>103</v>
      </c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8"/>
    </row>
    <row r="48" spans="1:27" ht="8.25" customHeight="1" thickBot="1">
      <c r="A48" s="116"/>
      <c r="B48" s="117"/>
      <c r="C48" s="117"/>
      <c r="D48" s="117"/>
      <c r="E48" s="117"/>
      <c r="F48" s="117"/>
      <c r="G48" s="118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7"/>
    </row>
    <row r="49" spans="1:27" ht="8.25" customHeight="1">
      <c r="A49" s="101" t="s">
        <v>99</v>
      </c>
      <c r="B49" s="102"/>
      <c r="C49" s="102"/>
      <c r="D49" s="102"/>
      <c r="E49" s="102"/>
      <c r="F49" s="102"/>
      <c r="G49" s="103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</row>
    <row r="50" spans="1:27" ht="12.75">
      <c r="A50" s="104"/>
      <c r="B50" s="105"/>
      <c r="C50" s="105"/>
      <c r="D50" s="105"/>
      <c r="E50" s="105"/>
      <c r="F50" s="105"/>
      <c r="G50" s="106"/>
      <c r="H50" s="55"/>
      <c r="I50" s="57">
        <f>IF('Функциональная схема'!T20=0,"V","")</f>
      </c>
      <c r="J50" s="55"/>
      <c r="K50" s="55" t="s">
        <v>98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67"/>
    </row>
    <row r="51" spans="1:27" ht="12.75">
      <c r="A51" s="104"/>
      <c r="B51" s="105"/>
      <c r="C51" s="105"/>
      <c r="D51" s="105"/>
      <c r="E51" s="105"/>
      <c r="F51" s="105"/>
      <c r="G51" s="106"/>
      <c r="H51" s="55"/>
      <c r="I51" s="57" t="str">
        <f>IF('Функциональная схема'!T20=1,"V","")</f>
        <v>V</v>
      </c>
      <c r="J51" s="55"/>
      <c r="K51" s="55" t="s">
        <v>101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67"/>
    </row>
    <row r="52" spans="1:27" ht="8.25" customHeight="1" thickBot="1">
      <c r="A52" s="107"/>
      <c r="B52" s="108"/>
      <c r="C52" s="108"/>
      <c r="D52" s="108"/>
      <c r="E52" s="108"/>
      <c r="F52" s="108"/>
      <c r="G52" s="109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3"/>
    </row>
    <row r="53" spans="1:27" ht="8.25" customHeight="1">
      <c r="A53" s="110" t="s">
        <v>100</v>
      </c>
      <c r="B53" s="111"/>
      <c r="C53" s="111"/>
      <c r="D53" s="111"/>
      <c r="E53" s="111"/>
      <c r="F53" s="111"/>
      <c r="G53" s="11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5"/>
    </row>
    <row r="54" spans="1:27" ht="12.75">
      <c r="A54" s="113"/>
      <c r="B54" s="114"/>
      <c r="C54" s="114"/>
      <c r="D54" s="114"/>
      <c r="E54" s="114"/>
      <c r="F54" s="114"/>
      <c r="G54" s="115"/>
      <c r="H54" s="2"/>
      <c r="I54" s="57" t="str">
        <f>IF(AND('Функциональная схема'!M17=1,OR('Функциональная схема'!S6&gt;0,'Функциональная схема'!S9&gt;0)),"V","")</f>
        <v>V</v>
      </c>
      <c r="J54" s="2"/>
      <c r="K54" s="2" t="s">
        <v>98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63"/>
    </row>
    <row r="55" spans="1:27" ht="12.75">
      <c r="A55" s="113"/>
      <c r="B55" s="114"/>
      <c r="C55" s="114"/>
      <c r="D55" s="114"/>
      <c r="E55" s="114"/>
      <c r="F55" s="114"/>
      <c r="G55" s="115"/>
      <c r="H55" s="2"/>
      <c r="I55" s="57">
        <f>IF('Функциональная схема'!T19=1,"V","")</f>
      </c>
      <c r="J55" s="2"/>
      <c r="K55" s="2" t="s">
        <v>101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63"/>
    </row>
    <row r="56" spans="1:27" ht="8.25" customHeight="1" thickBot="1">
      <c r="A56" s="116"/>
      <c r="B56" s="117"/>
      <c r="C56" s="117"/>
      <c r="D56" s="117"/>
      <c r="E56" s="117"/>
      <c r="F56" s="117"/>
      <c r="G56" s="118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</row>
    <row r="57" spans="1:27" ht="8.25" customHeight="1">
      <c r="A57" s="101" t="s">
        <v>136</v>
      </c>
      <c r="B57" s="102"/>
      <c r="C57" s="102"/>
      <c r="D57" s="102"/>
      <c r="E57" s="102"/>
      <c r="F57" s="102"/>
      <c r="G57" s="103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</row>
    <row r="58" spans="1:27" ht="12.75">
      <c r="A58" s="104"/>
      <c r="B58" s="105"/>
      <c r="C58" s="105"/>
      <c r="D58" s="105"/>
      <c r="E58" s="105"/>
      <c r="F58" s="105"/>
      <c r="G58" s="106"/>
      <c r="H58" s="55"/>
      <c r="I58" s="56" t="s">
        <v>110</v>
      </c>
      <c r="J58" s="69"/>
      <c r="K58" s="55" t="s">
        <v>107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67"/>
    </row>
    <row r="59" spans="1:27" ht="12.75">
      <c r="A59" s="104"/>
      <c r="B59" s="105"/>
      <c r="C59" s="105"/>
      <c r="D59" s="105"/>
      <c r="E59" s="105"/>
      <c r="F59" s="105"/>
      <c r="G59" s="106"/>
      <c r="H59" s="55"/>
      <c r="I59" s="56" t="str">
        <f>IF('Функциональная схема'!G28=1,"V","")</f>
        <v>V</v>
      </c>
      <c r="J59" s="69"/>
      <c r="K59" s="55" t="s">
        <v>96</v>
      </c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67"/>
    </row>
    <row r="60" spans="1:27" ht="12.75">
      <c r="A60" s="104"/>
      <c r="B60" s="105"/>
      <c r="C60" s="105"/>
      <c r="D60" s="105"/>
      <c r="E60" s="105"/>
      <c r="F60" s="105"/>
      <c r="G60" s="106"/>
      <c r="H60" s="55"/>
      <c r="I60" s="56" t="s">
        <v>110</v>
      </c>
      <c r="J60" s="69"/>
      <c r="K60" s="55" t="s">
        <v>97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67"/>
    </row>
    <row r="61" spans="1:27" ht="12.75">
      <c r="A61" s="104"/>
      <c r="B61" s="105"/>
      <c r="C61" s="105"/>
      <c r="D61" s="105"/>
      <c r="E61" s="105"/>
      <c r="F61" s="105"/>
      <c r="G61" s="106"/>
      <c r="H61" s="55"/>
      <c r="I61" s="56" t="s">
        <v>110</v>
      </c>
      <c r="J61" s="69"/>
      <c r="K61" s="55" t="s">
        <v>131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67"/>
    </row>
    <row r="62" spans="1:27" ht="12.75">
      <c r="A62" s="104"/>
      <c r="B62" s="105"/>
      <c r="C62" s="105"/>
      <c r="D62" s="105"/>
      <c r="E62" s="105"/>
      <c r="F62" s="105"/>
      <c r="G62" s="106"/>
      <c r="H62" s="55"/>
      <c r="I62" s="56" t="s">
        <v>110</v>
      </c>
      <c r="J62" s="69"/>
      <c r="K62" s="55" t="s">
        <v>139</v>
      </c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67"/>
    </row>
    <row r="63" spans="1:27" ht="12.75">
      <c r="A63" s="104"/>
      <c r="B63" s="105"/>
      <c r="C63" s="105"/>
      <c r="D63" s="105"/>
      <c r="E63" s="105"/>
      <c r="F63" s="105"/>
      <c r="G63" s="106"/>
      <c r="H63" s="55"/>
      <c r="I63" s="56" t="s">
        <v>110</v>
      </c>
      <c r="J63" s="69"/>
      <c r="K63" s="55" t="s">
        <v>140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67"/>
    </row>
    <row r="64" spans="1:27" ht="8.25" customHeight="1" thickBot="1">
      <c r="A64" s="107"/>
      <c r="B64" s="108"/>
      <c r="C64" s="108"/>
      <c r="D64" s="108"/>
      <c r="E64" s="108"/>
      <c r="F64" s="108"/>
      <c r="G64" s="109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</row>
    <row r="65" spans="1:27" ht="56.25" customHeight="1" thickBot="1">
      <c r="A65" s="169" t="s">
        <v>32</v>
      </c>
      <c r="B65" s="170"/>
      <c r="C65" s="171"/>
      <c r="D65" s="172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4"/>
    </row>
  </sheetData>
  <sheetProtection/>
  <mergeCells count="31">
    <mergeCell ref="A5:AA5"/>
    <mergeCell ref="A6:G6"/>
    <mergeCell ref="H6:N6"/>
    <mergeCell ref="O6:U6"/>
    <mergeCell ref="V6:AA6"/>
    <mergeCell ref="A7:G7"/>
    <mergeCell ref="H7:N7"/>
    <mergeCell ref="O7:U7"/>
    <mergeCell ref="V7:AA7"/>
    <mergeCell ref="A8:G8"/>
    <mergeCell ref="H8:N8"/>
    <mergeCell ref="O8:U8"/>
    <mergeCell ref="V8:AA8"/>
    <mergeCell ref="A9:G9"/>
    <mergeCell ref="H9:AA9"/>
    <mergeCell ref="A10:G15"/>
    <mergeCell ref="A16:G20"/>
    <mergeCell ref="A21:G25"/>
    <mergeCell ref="A26:G32"/>
    <mergeCell ref="A33:G36"/>
    <mergeCell ref="A43:G48"/>
    <mergeCell ref="R3:Z3"/>
    <mergeCell ref="R2:Z2"/>
    <mergeCell ref="A49:G52"/>
    <mergeCell ref="A37:G42"/>
    <mergeCell ref="A65:C65"/>
    <mergeCell ref="D65:AA65"/>
    <mergeCell ref="A53:G56"/>
    <mergeCell ref="A57:G64"/>
    <mergeCell ref="K41:AA41"/>
    <mergeCell ref="K47:AA47"/>
  </mergeCells>
  <hyperlinks>
    <hyperlink ref="R2" r:id="rId1" display="https://spectr-energy.ru/kontakty"/>
    <hyperlink ref="R3" r:id="rId2" display="energy@spectr-tlt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Илья</cp:lastModifiedBy>
  <cp:lastPrinted>2020-04-30T12:29:57Z</cp:lastPrinted>
  <dcterms:modified xsi:type="dcterms:W3CDTF">2020-04-30T12:36:22Z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